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15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14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uwen" sheetId="1" r:id="rId4"/>
    <sheet state="visible" name="Bouldermatten" sheetId="2" r:id="rId5"/>
    <sheet state="visible" name="Helmen" sheetId="3" r:id="rId6"/>
    <sheet state="visible" name="Setjes" sheetId="4" r:id="rId7"/>
    <sheet state="visible" name="Karabiners" sheetId="5" r:id="rId8"/>
    <sheet state="visible" name="Klemveren" sheetId="6" r:id="rId9"/>
    <sheet state="visible" name="Nuts" sheetId="7" r:id="rId10"/>
    <sheet state="visible" name="Klettersteigsets" sheetId="8" r:id="rId11"/>
    <sheet state="visible" name="IJsboren" sheetId="9" r:id="rId12"/>
    <sheet state="visible" name="Bivakzakken" sheetId="10" r:id="rId13"/>
    <sheet state="visible" name="Lawinepiepers" sheetId="11" r:id="rId14"/>
    <sheet state="visible" name="Sondes" sheetId="12" r:id="rId15"/>
    <sheet state="visible" name="Sneeuwscheppen" sheetId="13" r:id="rId16"/>
    <sheet state="visible" name="Pickels &amp; IJsbijlen" sheetId="14" r:id="rId17"/>
    <sheet state="visible" name="Stijgijzers" sheetId="15" r:id="rId18"/>
    <sheet state="visible" name="Stijgijzerhoezen" sheetId="16" r:id="rId19"/>
    <sheet state="visible" name="Overig" sheetId="17" r:id="rId20"/>
  </sheets>
  <definedNames>
    <definedName hidden="1" localSheetId="0" name="_xlnm._FilterDatabase">Touwen!$A$1:$AJ$107</definedName>
  </definedNames>
  <calcPr/>
</workbook>
</file>

<file path=xl/sharedStrings.xml><?xml version="1.0" encoding="utf-8"?>
<sst xmlns="http://schemas.openxmlformats.org/spreadsheetml/2006/main" count="9035" uniqueCount="1239">
  <si>
    <t>Naam</t>
  </si>
  <si>
    <t>Categorie</t>
  </si>
  <si>
    <t>Nummer</t>
  </si>
  <si>
    <t>Code</t>
  </si>
  <si>
    <t>Huidige lengte (m)</t>
  </si>
  <si>
    <t>Fabriekslengte (m)</t>
  </si>
  <si>
    <t>Diameter (mm)</t>
  </si>
  <si>
    <t>Kleur</t>
  </si>
  <si>
    <t>Type</t>
  </si>
  <si>
    <t>Productiedatum</t>
  </si>
  <si>
    <t>Merk</t>
  </si>
  <si>
    <t>Serienummer</t>
  </si>
  <si>
    <t>Moedertouw</t>
  </si>
  <si>
    <t>Beschrijving</t>
  </si>
  <si>
    <t>Label</t>
  </si>
  <si>
    <t>Laatste onderhoudsdatum</t>
  </si>
  <si>
    <t>Onderhoudskosten</t>
  </si>
  <si>
    <t>Onderhoudvervaltermijn (jaar)</t>
  </si>
  <si>
    <t>Aanschafdatummethode</t>
  </si>
  <si>
    <t>Aanschafdatum</t>
  </si>
  <si>
    <t>Referentienummer van aanschafbewijs</t>
  </si>
  <si>
    <t>Boekstuknummer</t>
  </si>
  <si>
    <t>Waarderingsmethode</t>
  </si>
  <si>
    <t>Waarderingsdatum</t>
  </si>
  <si>
    <t>Waardering</t>
  </si>
  <si>
    <t>Afschrijfduur (jaar)</t>
  </si>
  <si>
    <t>Afschrijfwaarde</t>
  </si>
  <si>
    <t>Afschrijfdatum</t>
  </si>
  <si>
    <t>Reden van afschrijving</t>
  </si>
  <si>
    <t>Locatie</t>
  </si>
  <si>
    <t>Status</t>
  </si>
  <si>
    <t>Teldatum</t>
  </si>
  <si>
    <t>Telstatus</t>
  </si>
  <si>
    <t>Controledatum</t>
  </si>
  <si>
    <t>Controlestatus</t>
  </si>
  <si>
    <t>Opmerking</t>
  </si>
  <si>
    <t>Beal Joker Golden Dry 9.1</t>
  </si>
  <si>
    <t>Alpentouw</t>
  </si>
  <si>
    <t>ALT001</t>
  </si>
  <si>
    <t>Donkerroze (Blauw)</t>
  </si>
  <si>
    <t>Onbekend</t>
  </si>
  <si>
    <t>Beal</t>
  </si>
  <si>
    <t>-</t>
  </si>
  <si>
    <t>Geen</t>
  </si>
  <si>
    <t>Op leeftijd afgeschreven</t>
  </si>
  <si>
    <t>Matcom</t>
  </si>
  <si>
    <t>Afgeschreven</t>
  </si>
  <si>
    <t>Beal Stinger III Unicore Dry Cover 9.4</t>
  </si>
  <si>
    <t>ALT002</t>
  </si>
  <si>
    <t>Groen (Geel)</t>
  </si>
  <si>
    <t>Enkel</t>
  </si>
  <si>
    <t>R06 B006280020</t>
  </si>
  <si>
    <t>Factuur</t>
  </si>
  <si>
    <t>F202106091600.NKBV</t>
  </si>
  <si>
    <t>Actueel</t>
  </si>
  <si>
    <t>Afwezig</t>
  </si>
  <si>
    <t>Controle nodig</t>
  </si>
  <si>
    <t>Controleren eind september 2025.</t>
  </si>
  <si>
    <t>Beal Tiger Golden Dry 10.0</t>
  </si>
  <si>
    <t>ALT003</t>
  </si>
  <si>
    <t>Rood (Groen-Wit-Blauw)</t>
  </si>
  <si>
    <t>ALT004</t>
  </si>
  <si>
    <t>ALT005</t>
  </si>
  <si>
    <t>ALT006</t>
  </si>
  <si>
    <t>Edelrid Swift Pro Dry Oasis 8.9</t>
  </si>
  <si>
    <t>ALT007</t>
  </si>
  <si>
    <t>Groen (Zwart)</t>
  </si>
  <si>
    <t>Enkel, Half</t>
  </si>
  <si>
    <t>Edelrid</t>
  </si>
  <si>
    <t>S-2018-0417-001-12</t>
  </si>
  <si>
    <t>Schatting</t>
  </si>
  <si>
    <t>Aanwezig</t>
  </si>
  <si>
    <t>ALT008</t>
  </si>
  <si>
    <t>S-2018-0417-001-14</t>
  </si>
  <si>
    <t>Mantelschade en kernbreuk opgelopen op 22-03-2025 op de C2 selectiedag van het NSAC zp</t>
  </si>
  <si>
    <t>Mammut Alpine Dry 9.5</t>
  </si>
  <si>
    <t>ALT009</t>
  </si>
  <si>
    <t>Oranje (Grijs)</t>
  </si>
  <si>
    <t>Mammut</t>
  </si>
  <si>
    <t>11 2023 2241272</t>
  </si>
  <si>
    <t>ALT010</t>
  </si>
  <si>
    <t>ALT011</t>
  </si>
  <si>
    <t>01 2023 2161750</t>
  </si>
  <si>
    <t>ALT012</t>
  </si>
  <si>
    <t>02 2023 2165572</t>
  </si>
  <si>
    <t>ALT013</t>
  </si>
  <si>
    <t>ALT014</t>
  </si>
  <si>
    <t>Oasisgroen (Lichtblauw)</t>
  </si>
  <si>
    <t>Petzl Volta Duratec Dry 9.2</t>
  </si>
  <si>
    <t>ALT015</t>
  </si>
  <si>
    <t>Grijs (Zwart)</t>
  </si>
  <si>
    <t>Enkel, Half, Tweeling</t>
  </si>
  <si>
    <t>Petzl</t>
  </si>
  <si>
    <t>21F0337764394</t>
  </si>
  <si>
    <t>ALT016</t>
  </si>
  <si>
    <t>Oranje (Grijs-Wit)</t>
  </si>
  <si>
    <t>25B0630023021</t>
  </si>
  <si>
    <t>F202503200001.NKBV</t>
  </si>
  <si>
    <t>2425-3243</t>
  </si>
  <si>
    <t>ALT017</t>
  </si>
  <si>
    <t>25B0630023019</t>
  </si>
  <si>
    <t>ALT018</t>
  </si>
  <si>
    <t>25B0630023020</t>
  </si>
  <si>
    <t>ALT019</t>
  </si>
  <si>
    <t>25B0627728027</t>
  </si>
  <si>
    <t>ALT020</t>
  </si>
  <si>
    <t>25B0627728026</t>
  </si>
  <si>
    <t>ALT021</t>
  </si>
  <si>
    <t>25B0627728025</t>
  </si>
  <si>
    <t>Beal Joker Unicore Golden Dry 9.1</t>
  </si>
  <si>
    <t>Dubbeltouw</t>
  </si>
  <si>
    <t>1.1</t>
  </si>
  <si>
    <t>DBT001.1</t>
  </si>
  <si>
    <t>Roze (Rood)</t>
  </si>
  <si>
    <t>Touw is vast komen te zitten en moest achtergelaten worden, de dag daarna was die weg (wss gestolen)</t>
  </si>
  <si>
    <t>1.2</t>
  </si>
  <si>
    <t>DBT001.2</t>
  </si>
  <si>
    <t>Blauw (Paars)</t>
  </si>
  <si>
    <t>Fixe Amitges 8.4</t>
  </si>
  <si>
    <t>2.1</t>
  </si>
  <si>
    <t>DBT002.1</t>
  </si>
  <si>
    <t>Oranje-Rood</t>
  </si>
  <si>
    <t>Half, Tweeling</t>
  </si>
  <si>
    <t>Fixe</t>
  </si>
  <si>
    <r>
      <rPr>
        <rFont val="Roboto Mono"/>
        <color rgb="FF000000"/>
      </rPr>
      <t>B202409093001.AU</t>
    </r>
    <r>
      <rPr>
        <rFont val="Roboto Mono"/>
        <color rgb="FF000000"/>
      </rPr>
      <t xml:space="preserve"> VIEUX CAMPEUR</t>
    </r>
  </si>
  <si>
    <t>2324-3947</t>
  </si>
  <si>
    <t>2.2</t>
  </si>
  <si>
    <t>DBT002.2</t>
  </si>
  <si>
    <t>Oranje-Blauw</t>
  </si>
  <si>
    <r>
      <rPr>
        <rFont val="Roboto Mono"/>
        <color rgb="FF000000"/>
      </rPr>
      <t>B202409093001.AU</t>
    </r>
    <r>
      <rPr>
        <rFont val="Roboto Mono"/>
        <color rgb="FF000000"/>
      </rPr>
      <t xml:space="preserve"> VIEUX CAMPEUR</t>
    </r>
  </si>
  <si>
    <t>Edelrid Kestrel Pro Dry 8.5</t>
  </si>
  <si>
    <t>3.1</t>
  </si>
  <si>
    <t>DBT003.1</t>
  </si>
  <si>
    <t>Groen (Blauw-Zwart)</t>
  </si>
  <si>
    <t>Half</t>
  </si>
  <si>
    <t>S-2019-0246-005-18</t>
  </si>
  <si>
    <t>3.2</t>
  </si>
  <si>
    <t>DBT003.2</t>
  </si>
  <si>
    <t>Zwart (Groen-Blauw)</t>
  </si>
  <si>
    <t>S-2019-0246-008-12</t>
  </si>
  <si>
    <t>Petzl Rumba 8.0</t>
  </si>
  <si>
    <t>4.1</t>
  </si>
  <si>
    <t>DBT004.1</t>
  </si>
  <si>
    <t>Rood (Geel)</t>
  </si>
  <si>
    <t>4.2</t>
  </si>
  <si>
    <t>DBT004.2</t>
  </si>
  <si>
    <t>Blauw (Lichtblauw)</t>
  </si>
  <si>
    <t>@@@@@@@419041</t>
  </si>
  <si>
    <t>5.1</t>
  </si>
  <si>
    <t>DBT005.1</t>
  </si>
  <si>
    <t>5.2</t>
  </si>
  <si>
    <t>DBT005.2</t>
  </si>
  <si>
    <t>Beal cobra II Unicore 8.6</t>
  </si>
  <si>
    <t>6.1</t>
  </si>
  <si>
    <t>DBT006.1</t>
  </si>
  <si>
    <t>Roze (Paars-Blauw-Groen-Beige)</t>
  </si>
  <si>
    <t>Versleten, geen touwspanning, te kort</t>
  </si>
  <si>
    <t>Afgekeurd</t>
  </si>
  <si>
    <t>6.2</t>
  </si>
  <si>
    <t>DBT006.2</t>
  </si>
  <si>
    <t>Blauw (Groen-Oranje-Beige)</t>
  </si>
  <si>
    <t>7.1</t>
  </si>
  <si>
    <t>DBT007.1</t>
  </si>
  <si>
    <t>Blauw (Groen-Geel-Oranje)</t>
  </si>
  <si>
    <t>Versleten, geen touwspanning</t>
  </si>
  <si>
    <t>7.2</t>
  </si>
  <si>
    <t>DBT007.2</t>
  </si>
  <si>
    <t>Groen (Paars-Oranje-Groen)</t>
  </si>
  <si>
    <t>8.1</t>
  </si>
  <si>
    <t>DBT008.1</t>
  </si>
  <si>
    <t>Bestellijst</t>
  </si>
  <si>
    <t>O202205211029.NKBV</t>
  </si>
  <si>
    <t>8.2</t>
  </si>
  <si>
    <t>DBT008.2</t>
  </si>
  <si>
    <t>Petzl Rumba Duratec Dry 8.0</t>
  </si>
  <si>
    <t>9.1</t>
  </si>
  <si>
    <t>DBT009.1</t>
  </si>
  <si>
    <t>25B0628540033</t>
  </si>
  <si>
    <t>9.2</t>
  </si>
  <si>
    <t>DBT009.2</t>
  </si>
  <si>
    <t>25A0626473044</t>
  </si>
  <si>
    <t>1-.1</t>
  </si>
  <si>
    <t>DBT010.1</t>
  </si>
  <si>
    <t>25B0628540034</t>
  </si>
  <si>
    <t>10.2</t>
  </si>
  <si>
    <t>DBT010.2</t>
  </si>
  <si>
    <t>25A0626473045</t>
  </si>
  <si>
    <t>Mammut Alpine Eco Dry 8.0</t>
  </si>
  <si>
    <t>11.1</t>
  </si>
  <si>
    <t>DBT011.1</t>
  </si>
  <si>
    <t>Blauw-Donkerblauw (Oranje)</t>
  </si>
  <si>
    <t>02 2025 2350811</t>
  </si>
  <si>
    <t>F202507011130.DB AGENTUREN</t>
  </si>
  <si>
    <t>2425-3536</t>
  </si>
  <si>
    <t>Labeling</t>
  </si>
  <si>
    <t>11.2</t>
  </si>
  <si>
    <t>DBT011.2</t>
  </si>
  <si>
    <t>Groen-Oceaanblauw (Oranje)</t>
  </si>
  <si>
    <t>09 2024 2316947</t>
  </si>
  <si>
    <t>Beal Booster III 9.7</t>
  </si>
  <si>
    <t>Hallentouw</t>
  </si>
  <si>
    <t>HLT002</t>
  </si>
  <si>
    <t>Kotsgroengeel (Blauw-Rood)</t>
  </si>
  <si>
    <t>SKT026</t>
  </si>
  <si>
    <t>Nulwaarde</t>
  </si>
  <si>
    <t>KMU Kluis</t>
  </si>
  <si>
    <t>Telling nodig</t>
  </si>
  <si>
    <t>Beal Zonsi 10.1</t>
  </si>
  <si>
    <t>HLT003</t>
  </si>
  <si>
    <t>Oranje-Geel (Zwart-Geel)</t>
  </si>
  <si>
    <t>Afgeschreven op leeftijd en kwaliteit</t>
  </si>
  <si>
    <t>Beal Diablo 10.2</t>
  </si>
  <si>
    <t>HLT004</t>
  </si>
  <si>
    <t>Groen met blauw/rode streep</t>
  </si>
  <si>
    <t>HLT005</t>
  </si>
  <si>
    <t>HLT006</t>
  </si>
  <si>
    <t>Beal Booster III Dry Cover 9.7</t>
  </si>
  <si>
    <t>HLT010</t>
  </si>
  <si>
    <t>HLT011</t>
  </si>
  <si>
    <t>SKT025</t>
  </si>
  <si>
    <t>HLT012</t>
  </si>
  <si>
    <t>HLT013</t>
  </si>
  <si>
    <t>Edelrid Cobra 10.3</t>
  </si>
  <si>
    <t>HLT014</t>
  </si>
  <si>
    <t>Rood (Zwart)</t>
  </si>
  <si>
    <t>S-2019-0017-001-4</t>
  </si>
  <si>
    <t>SKT017</t>
  </si>
  <si>
    <t>HLT015</t>
  </si>
  <si>
    <t>Edelrid Python 10.0</t>
  </si>
  <si>
    <t>HLT016</t>
  </si>
  <si>
    <t>Rood (Zwart-Wit)</t>
  </si>
  <si>
    <t>SKT022</t>
  </si>
  <si>
    <t>HLT017</t>
  </si>
  <si>
    <t>HLT018</t>
  </si>
  <si>
    <t>Blauw-Zwart (Blauw-Wit)</t>
  </si>
  <si>
    <t>S-2018-0683-004-9</t>
  </si>
  <si>
    <t>SKT021</t>
  </si>
  <si>
    <t>HLT019</t>
  </si>
  <si>
    <t>HLT020</t>
  </si>
  <si>
    <t>S-2018-0619-014-2</t>
  </si>
  <si>
    <t>SKT018</t>
  </si>
  <si>
    <t>HLT021</t>
  </si>
  <si>
    <t>Oefentouw</t>
  </si>
  <si>
    <t>OFT001</t>
  </si>
  <si>
    <t>OFT002</t>
  </si>
  <si>
    <t>OFT003</t>
  </si>
  <si>
    <t>OFT004</t>
  </si>
  <si>
    <t>OFT005</t>
  </si>
  <si>
    <t>OFT006</t>
  </si>
  <si>
    <t>OFT007</t>
  </si>
  <si>
    <t>OFT008</t>
  </si>
  <si>
    <t>OFT009</t>
  </si>
  <si>
    <t>OFT010</t>
  </si>
  <si>
    <t>OFT011</t>
  </si>
  <si>
    <t>OFT012</t>
  </si>
  <si>
    <t>OFT013</t>
  </si>
  <si>
    <t>OFT014</t>
  </si>
  <si>
    <t>Simond Semi-Statisch 10.5</t>
  </si>
  <si>
    <t>Semi-statisch touw</t>
  </si>
  <si>
    <t>STT001</t>
  </si>
  <si>
    <t>Wit ( Blauw-Rood)</t>
  </si>
  <si>
    <t>Statisch (Type A)</t>
  </si>
  <si>
    <t>Simond</t>
  </si>
  <si>
    <t>STT002</t>
  </si>
  <si>
    <t>Petzl Contact 9.8</t>
  </si>
  <si>
    <t>Sportklimtouw</t>
  </si>
  <si>
    <t>HLT009</t>
  </si>
  <si>
    <t>Groen-Lichtgroen (Groen-Wit)</t>
  </si>
  <si>
    <t>24C0553598010</t>
  </si>
  <si>
    <t>Verkeerd gelabeld</t>
  </si>
  <si>
    <t>HLT023</t>
  </si>
  <si>
    <t>HLT024</t>
  </si>
  <si>
    <t>Mammut Crag Classic 9.8</t>
  </si>
  <si>
    <t>SKT001</t>
  </si>
  <si>
    <t>Oranje (Wit-Legergroen)</t>
  </si>
  <si>
    <t>07 2024 2302071</t>
  </si>
  <si>
    <t>O202409293001.MAMMUT</t>
  </si>
  <si>
    <t>2324-4753</t>
  </si>
  <si>
    <t>SKT002</t>
  </si>
  <si>
    <t>Mammut Crag Classic Duodess 9.8</t>
  </si>
  <si>
    <t>SKT003</t>
  </si>
  <si>
    <t>05 2024 2274570</t>
  </si>
  <si>
    <t>SKT004</t>
  </si>
  <si>
    <t>Rood-Rood (Grijs-Grijs-Rood)</t>
  </si>
  <si>
    <t>04 2024 2274567</t>
  </si>
  <si>
    <t>SKT005</t>
  </si>
  <si>
    <t>Blauw-Blauw (Wit-Wit-Rood)</t>
  </si>
  <si>
    <t>03 2023 2179858</t>
  </si>
  <si>
    <t>202305043001.DB AGENTUREN</t>
  </si>
  <si>
    <t>2223-3393</t>
  </si>
  <si>
    <t>SKT006</t>
  </si>
  <si>
    <t>Blauw-Blauw (Wit-Blauw-Rood)</t>
  </si>
  <si>
    <t>SKT007</t>
  </si>
  <si>
    <t>SKT008</t>
  </si>
  <si>
    <t>24C0553598012</t>
  </si>
  <si>
    <t>Stuk afgesneden wegens kernbreuk/verlies kernspanning</t>
  </si>
  <si>
    <t>SKT010</t>
  </si>
  <si>
    <t>24C0553598009</t>
  </si>
  <si>
    <t>Petzl Mambo 10.1</t>
  </si>
  <si>
    <t>SKT011</t>
  </si>
  <si>
    <t>Groen-Groen (Wit-Wit-Grijs-Grijs)</t>
  </si>
  <si>
    <t>SKT012</t>
  </si>
  <si>
    <t>SKT013</t>
  </si>
  <si>
    <t>SKT014</t>
  </si>
  <si>
    <t>Blauw-Blauw (Wit-Wit-Grijs-Grijs)</t>
  </si>
  <si>
    <t>inspectie nodig augustus</t>
  </si>
  <si>
    <t>SKT015</t>
  </si>
  <si>
    <t>SKT016</t>
  </si>
  <si>
    <t>Afgeschreven op leeftijd, veranderd in hallentouw</t>
  </si>
  <si>
    <t>SKT019</t>
  </si>
  <si>
    <t>Blauw (Zwart-Wit)</t>
  </si>
  <si>
    <t>SKT020</t>
  </si>
  <si>
    <t>Inspecteren in maart, afschrijven eind 96</t>
  </si>
  <si>
    <t>Kleine harde bobbeltjes in touw door opgedroogde lijmlaag. Afgeschreven naar categorie hallentouw.</t>
  </si>
  <si>
    <t>SKT027</t>
  </si>
  <si>
    <t>IJsmint-Wit (Oranje-Blauw)</t>
  </si>
  <si>
    <t>02 2025 2347584</t>
  </si>
  <si>
    <t>F202503170001.DB AGENTUREN</t>
  </si>
  <si>
    <t>2425-2610</t>
  </si>
  <si>
    <t>SKT028</t>
  </si>
  <si>
    <t>SKT029</t>
  </si>
  <si>
    <t>02 2025 2350820</t>
  </si>
  <si>
    <t>F202503180001.DB AGENTUREN</t>
  </si>
  <si>
    <t>SKT030</t>
  </si>
  <si>
    <t>Maat</t>
  </si>
  <si>
    <t>Referentienummer   van aanschafbewijs</t>
  </si>
  <si>
    <t>Black Diamond</t>
  </si>
  <si>
    <t>Bouldermat</t>
  </si>
  <si>
    <t>BMT001</t>
  </si>
  <si>
    <t>Pnyx</t>
  </si>
  <si>
    <t>Edelrid Crux III</t>
  </si>
  <si>
    <t>BMT002</t>
  </si>
  <si>
    <t>S</t>
  </si>
  <si>
    <t>Groen-Zwart</t>
  </si>
  <si>
    <t>LACD Spotmaster</t>
  </si>
  <si>
    <t>BMT003</t>
  </si>
  <si>
    <t>LACD</t>
  </si>
  <si>
    <t>Lost Arrow Spotmaster</t>
  </si>
  <si>
    <t>BMT004</t>
  </si>
  <si>
    <t>M</t>
  </si>
  <si>
    <t>Zwart</t>
  </si>
  <si>
    <t>Lost Arrow</t>
  </si>
  <si>
    <t>Clips aan achterkant zijn eraf.</t>
  </si>
  <si>
    <t>Mad Rock Mad Pad Chraspad</t>
  </si>
  <si>
    <t>BMT005</t>
  </si>
  <si>
    <t>Rood-Zwart</t>
  </si>
  <si>
    <t>Mad Rock</t>
  </si>
  <si>
    <t>Ocun Paddy Dominator FTS</t>
  </si>
  <si>
    <t>BMT006</t>
  </si>
  <si>
    <t>L</t>
  </si>
  <si>
    <t>Oranje-Zwart</t>
  </si>
  <si>
    <t>Ocun</t>
  </si>
  <si>
    <t>Petzl Alto</t>
  </si>
  <si>
    <t>BMT007</t>
  </si>
  <si>
    <t>Petzl Cirro</t>
  </si>
  <si>
    <t>BMT008</t>
  </si>
  <si>
    <t>Maat (cm)</t>
  </si>
  <si>
    <t>Petzl Boreo</t>
  </si>
  <si>
    <t>Helm</t>
  </si>
  <si>
    <t>HLM001</t>
  </si>
  <si>
    <t>53-61</t>
  </si>
  <si>
    <t>M/L</t>
  </si>
  <si>
    <t>Lichtgroen</t>
  </si>
  <si>
    <t>HLM003</t>
  </si>
  <si>
    <t>Rood</t>
  </si>
  <si>
    <t>HLM005</t>
  </si>
  <si>
    <t>Simond Rock</t>
  </si>
  <si>
    <t>HLM006</t>
  </si>
  <si>
    <t>54-61</t>
  </si>
  <si>
    <t>Wit (Blauw)</t>
  </si>
  <si>
    <t>HLM007</t>
  </si>
  <si>
    <t>Donkergrijs</t>
  </si>
  <si>
    <t>HLM009</t>
  </si>
  <si>
    <t>HLM013</t>
  </si>
  <si>
    <t>Edelrid Ultralight</t>
  </si>
  <si>
    <t>HLM014</t>
  </si>
  <si>
    <t>54-60</t>
  </si>
  <si>
    <t>Blauw</t>
  </si>
  <si>
    <t>Verouderde bescherming, los schuim</t>
  </si>
  <si>
    <t>HLM015</t>
  </si>
  <si>
    <t>Verouderde bescherming</t>
  </si>
  <si>
    <t>HLM016</t>
  </si>
  <si>
    <t>Wit</t>
  </si>
  <si>
    <t>HLM017</t>
  </si>
  <si>
    <t>Oranje</t>
  </si>
  <si>
    <t>HLM021</t>
  </si>
  <si>
    <t>24B0023651543</t>
  </si>
  <si>
    <t>Niet geinventariseert door MATCOM95</t>
  </si>
  <si>
    <t>Black Diamond Quarter Dome</t>
  </si>
  <si>
    <t>HLM022</t>
  </si>
  <si>
    <t>Gebroken wit</t>
  </si>
  <si>
    <t>A0785629</t>
  </si>
  <si>
    <t>Te oud</t>
  </si>
  <si>
    <t>HLM023</t>
  </si>
  <si>
    <t>A0785600</t>
  </si>
  <si>
    <t>Rock Helmets K2</t>
  </si>
  <si>
    <t>HLM024</t>
  </si>
  <si>
    <t>54-62</t>
  </si>
  <si>
    <t>Rock Helmets</t>
  </si>
  <si>
    <t>HLM025</t>
  </si>
  <si>
    <t>HLM027</t>
  </si>
  <si>
    <t>25B0026641078</t>
  </si>
  <si>
    <t>HLM026</t>
  </si>
  <si>
    <t>25B0026641010</t>
  </si>
  <si>
    <t>HLM028</t>
  </si>
  <si>
    <t>25B0026641004</t>
  </si>
  <si>
    <t>HLM029</t>
  </si>
  <si>
    <t>25B0026641014</t>
  </si>
  <si>
    <t>HLM030</t>
  </si>
  <si>
    <t>25B0026641013</t>
  </si>
  <si>
    <t>Petzl Borea</t>
  </si>
  <si>
    <t>HLM010</t>
  </si>
  <si>
    <t>52-58</t>
  </si>
  <si>
    <t>M/M</t>
  </si>
  <si>
    <t>Paars</t>
  </si>
  <si>
    <t>HLM011</t>
  </si>
  <si>
    <t>Zeegroen</t>
  </si>
  <si>
    <t>HLM002</t>
  </si>
  <si>
    <t>48-58</t>
  </si>
  <si>
    <t>S/M</t>
  </si>
  <si>
    <t>HLM004</t>
  </si>
  <si>
    <t>HLM008</t>
  </si>
  <si>
    <t>HLM012</t>
  </si>
  <si>
    <t>Black Diamond Half Dome</t>
  </si>
  <si>
    <t>HLM018</t>
  </si>
  <si>
    <t>48-57</t>
  </si>
  <si>
    <t>Los schuim</t>
  </si>
  <si>
    <t>Petzl Elios</t>
  </si>
  <si>
    <t>HLM019</t>
  </si>
  <si>
    <t>48-56</t>
  </si>
  <si>
    <t>Los schuim, te oud</t>
  </si>
  <si>
    <t>HLM020</t>
  </si>
  <si>
    <t>22L0020088074</t>
  </si>
  <si>
    <t>HLM031</t>
  </si>
  <si>
    <t>24K0025903240</t>
  </si>
  <si>
    <t>HLM032</t>
  </si>
  <si>
    <t>Marineblauw</t>
  </si>
  <si>
    <t>24F0024817482</t>
  </si>
  <si>
    <t>Productiedatum (muurkant)</t>
  </si>
  <si>
    <t>Productiedatum (sling)</t>
  </si>
  <si>
    <t>Productiedatum (touwkant)</t>
  </si>
  <si>
    <t>Merk (muurkant)</t>
  </si>
  <si>
    <t>Merk (sling)</t>
  </si>
  <si>
    <t>Merk (touwkant)</t>
  </si>
  <si>
    <t>Slinglengte (cm)</t>
  </si>
  <si>
    <t>Type (muurkant)</t>
  </si>
  <si>
    <t>Type (touwkant)</t>
  </si>
  <si>
    <t>Kleur (muurkant)</t>
  </si>
  <si>
    <t>Kleur (touwkant)</t>
  </si>
  <si>
    <t>Serienummer (muurkant)</t>
  </si>
  <si>
    <t>Serienummer (sling)</t>
  </si>
  <si>
    <t>Serienummer (touwkant)</t>
  </si>
  <si>
    <t>Petzl Spirit</t>
  </si>
  <si>
    <t>Setje</t>
  </si>
  <si>
    <t>Straight, Solid</t>
  </si>
  <si>
    <t>Bent, Solid</t>
  </si>
  <si>
    <t>Grijs-Zwart</t>
  </si>
  <si>
    <t>Oranje-Geel</t>
  </si>
  <si>
    <t>Edelrid Hybrid Set</t>
  </si>
  <si>
    <t>00-2018</t>
  </si>
  <si>
    <t>Wire, Straight</t>
  </si>
  <si>
    <t>Grijs-Grijs</t>
  </si>
  <si>
    <t>Camp Photon Express</t>
  </si>
  <si>
    <t>00-0000</t>
  </si>
  <si>
    <t>Grijs-Groen</t>
  </si>
  <si>
    <t>Black Diamond Hotforge</t>
  </si>
  <si>
    <t>Grijsgeel-Grijs</t>
  </si>
  <si>
    <t>Singing Rock</t>
  </si>
  <si>
    <t>Vorm</t>
  </si>
  <si>
    <t>Black Diamond Rock Lock</t>
  </si>
  <si>
    <t>Karabiner</t>
  </si>
  <si>
    <t>Zilver, Zwart, Blauw</t>
  </si>
  <si>
    <t>HMS</t>
  </si>
  <si>
    <t>Schroef</t>
  </si>
  <si>
    <t>Grijs, Oranje</t>
  </si>
  <si>
    <t>Petzl Attache</t>
  </si>
  <si>
    <t>Edelrid Pure Screw III</t>
  </si>
  <si>
    <t>Grijs, Geel</t>
  </si>
  <si>
    <t>D</t>
  </si>
  <si>
    <t>Kong Oval Screw</t>
  </si>
  <si>
    <t>Kong</t>
  </si>
  <si>
    <t>Grijs, Rood</t>
  </si>
  <si>
    <t>O</t>
  </si>
  <si>
    <t>Camp Oval Lock</t>
  </si>
  <si>
    <t>Camp</t>
  </si>
  <si>
    <t>Grijs</t>
  </si>
  <si>
    <t>Edelrid HMS Magnum Screw II</t>
  </si>
  <si>
    <t>Grijs, Blauw, Bruin</t>
  </si>
  <si>
    <t>Climbing Technology Concept SGL HC</t>
  </si>
  <si>
    <t>Climbing Technology</t>
  </si>
  <si>
    <t>Grijs, Oranje, Bruin</t>
  </si>
  <si>
    <t>Edelrid HMS Strike Screw</t>
  </si>
  <si>
    <t>Grijs, Groen</t>
  </si>
  <si>
    <t>Salewa HMS Screw G2</t>
  </si>
  <si>
    <t>Salewa</t>
  </si>
  <si>
    <t>Rood, Grijs</t>
  </si>
  <si>
    <t>Grijs, Bruin, Blauw</t>
  </si>
  <si>
    <t>Simond Goliath HMS</t>
  </si>
  <si>
    <t>Mammut Smart HMS 2.0</t>
  </si>
  <si>
    <t>Roze, Zwart</t>
  </si>
  <si>
    <t>Safe</t>
  </si>
  <si>
    <t>Simond Rocky</t>
  </si>
  <si>
    <t>Geel, Grijs</t>
  </si>
  <si>
    <t>Oranje, Grijs</t>
  </si>
  <si>
    <t>Black Diamond LiteWire Carabiner</t>
  </si>
  <si>
    <t>Zwart, Rood</t>
  </si>
  <si>
    <t>Snapper</t>
  </si>
  <si>
    <t>Groen, Zwart</t>
  </si>
  <si>
    <t>Geel</t>
  </si>
  <si>
    <t>Groen</t>
  </si>
  <si>
    <t>Ocún Hawk</t>
  </si>
  <si>
    <t>Ocún</t>
  </si>
  <si>
    <t>Blauw, Grijs</t>
  </si>
  <si>
    <t>Black Diamond Hoodwire</t>
  </si>
  <si>
    <t>Black Diamond Hotwire</t>
  </si>
  <si>
    <t>Black Diamond Ovalwire</t>
  </si>
  <si>
    <t>Zilver</t>
  </si>
  <si>
    <t>Kong Salewa Hit</t>
  </si>
  <si>
    <t>Kong Salewa Flash</t>
  </si>
  <si>
    <t>Black Diamond Miniwire</t>
  </si>
  <si>
    <t>Edelrid Pure Wire</t>
  </si>
  <si>
    <t>Categorie
(set)</t>
  </si>
  <si>
    <t>Nummer
(item)</t>
  </si>
  <si>
    <t>Nummer
(set)</t>
  </si>
  <si>
    <t>Nummer
(sub-set)</t>
  </si>
  <si>
    <t>Productiedatum
(cam)</t>
  </si>
  <si>
    <t>Productiedatum
(sling)</t>
  </si>
  <si>
    <t>Maat
(Black Diamond)</t>
  </si>
  <si>
    <t>Serienummer
(sling)</t>
  </si>
  <si>
    <t>Serienummer (snapper)</t>
  </si>
  <si>
    <t>Black Diamond Camalot C4</t>
  </si>
  <si>
    <t>Camalot</t>
  </si>
  <si>
    <t>Set Cams (Groot)</t>
  </si>
  <si>
    <t>SCG01.01.055</t>
  </si>
  <si>
    <t>Controle nodig, Labeling</t>
  </si>
  <si>
    <t>DMM Dragon Cam</t>
  </si>
  <si>
    <t>SCG01.02.058</t>
  </si>
  <si>
    <t>DMM</t>
  </si>
  <si>
    <t>162784032E</t>
  </si>
  <si>
    <t>SCG01.03.057</t>
  </si>
  <si>
    <t>SCG02.01.056</t>
  </si>
  <si>
    <t>SCG02.02.059</t>
  </si>
  <si>
    <t>162784010E</t>
  </si>
  <si>
    <t>SCG02.03.060</t>
  </si>
  <si>
    <t>Set Cams (Klein)</t>
  </si>
  <si>
    <t>SCK00.00.000</t>
  </si>
  <si>
    <t>Van graat afgevallen tijdens NSAC cursus.</t>
  </si>
  <si>
    <t>SCK00.00.031</t>
  </si>
  <si>
    <t>In mei 2025 ergens door een lid kapot ingeleverd, met als reden dat die bij een val krom is gegaan.</t>
  </si>
  <si>
    <t>Afgeschreven, Controle nodig</t>
  </si>
  <si>
    <t>SCK01.01.001</t>
  </si>
  <si>
    <t>SCK01.02.010</t>
  </si>
  <si>
    <t>SCK01.03.019</t>
  </si>
  <si>
    <t>SCK01.04.028</t>
  </si>
  <si>
    <t>SCK01.05.037</t>
  </si>
  <si>
    <t>SCK01.06.046</t>
  </si>
  <si>
    <t>Gestolen op een C2</t>
  </si>
  <si>
    <t>SCK02.01.002</t>
  </si>
  <si>
    <t>SCK02.02.011</t>
  </si>
  <si>
    <t>SCK02.03.020</t>
  </si>
  <si>
    <t>SCK02.04.029</t>
  </si>
  <si>
    <t>SCK02.05.038</t>
  </si>
  <si>
    <t>SCK02.06.047</t>
  </si>
  <si>
    <t>SCK03.01.003</t>
  </si>
  <si>
    <t>SCK03.02.012</t>
  </si>
  <si>
    <t>SCK03.03.021</t>
  </si>
  <si>
    <t>SCK03.04.030</t>
  </si>
  <si>
    <t>SCK03.05.039</t>
  </si>
  <si>
    <t>SCK03.06.048</t>
  </si>
  <si>
    <t>SCK04.01.004</t>
  </si>
  <si>
    <t>SCK04.02.013</t>
  </si>
  <si>
    <t>SCK04.03.022</t>
  </si>
  <si>
    <t>SCK04.04.036</t>
  </si>
  <si>
    <t>F202412163000.BERGFREUNDE</t>
  </si>
  <si>
    <t>SCK04.05.040</t>
  </si>
  <si>
    <t>Inclusief gele snapper, ijzerdraad beschadigd</t>
  </si>
  <si>
    <t>SCK04.06.049</t>
  </si>
  <si>
    <t>SCK05.01.005</t>
  </si>
  <si>
    <t>SCK05.02.014</t>
  </si>
  <si>
    <t>SCK05.03.023</t>
  </si>
  <si>
    <t>SCK05.04.032</t>
  </si>
  <si>
    <t>SCK05.05.041</t>
  </si>
  <si>
    <t>SCK05.06.050</t>
  </si>
  <si>
    <t>SCK06.01.006</t>
  </si>
  <si>
    <t>SCK06.02.015</t>
  </si>
  <si>
    <t>SCK06.03.024</t>
  </si>
  <si>
    <t>SCK06.04.033</t>
  </si>
  <si>
    <t>SCK06.05.042</t>
  </si>
  <si>
    <t>SCK06.06.051</t>
  </si>
  <si>
    <t>SCK07.01.007</t>
  </si>
  <si>
    <t>SCK07.02.016</t>
  </si>
  <si>
    <t>SCK07.03.025</t>
  </si>
  <si>
    <t>SCK07.04.034</t>
  </si>
  <si>
    <t>SCK07.05.043</t>
  </si>
  <si>
    <t>SCK07.06.052</t>
  </si>
  <si>
    <t>SCK08.01.008</t>
  </si>
  <si>
    <t>SCK08.02.017</t>
  </si>
  <si>
    <t>SCK08.03.026</t>
  </si>
  <si>
    <t>SCK08.04.035</t>
  </si>
  <si>
    <t>SCK08.05.044</t>
  </si>
  <si>
    <t>SCK08.06.053</t>
  </si>
  <si>
    <t>Inclusief blauwe snapper, ijzerdraad beschadigd</t>
  </si>
  <si>
    <t>SCK09.01.009</t>
  </si>
  <si>
    <t>SCK09.02.018</t>
  </si>
  <si>
    <t>SCK09.03.027</t>
  </si>
  <si>
    <t>SCK09.04.061</t>
  </si>
  <si>
    <t>F202506161458.KLIMWINKEL</t>
  </si>
  <si>
    <t>SCK09.05.045</t>
  </si>
  <si>
    <t>SCK09.06.054</t>
  </si>
  <si>
    <t>Serienummer
(snapper)</t>
  </si>
  <si>
    <t>Black Diamond Wired Hexentric</t>
  </si>
  <si>
    <t>Hex</t>
  </si>
  <si>
    <t>HEX001</t>
  </si>
  <si>
    <t>De maat 4 hex mist?</t>
  </si>
  <si>
    <t>HEX002</t>
  </si>
  <si>
    <t>HEX003</t>
  </si>
  <si>
    <t>HEX004</t>
  </si>
  <si>
    <t>HEX005</t>
  </si>
  <si>
    <t>HEX006</t>
  </si>
  <si>
    <t>DMM Nutbuster</t>
  </si>
  <si>
    <t>Nuttenfrutter</t>
  </si>
  <si>
    <t>NFR001</t>
  </si>
  <si>
    <t>NFR002</t>
  </si>
  <si>
    <t>NFR003</t>
  </si>
  <si>
    <t>NFR004</t>
  </si>
  <si>
    <t>NFR005</t>
  </si>
  <si>
    <t>NFR006</t>
  </si>
  <si>
    <t>Wild Country Rock</t>
  </si>
  <si>
    <t>Nut</t>
  </si>
  <si>
    <t>NUT001</t>
  </si>
  <si>
    <t>Wild Country</t>
  </si>
  <si>
    <t>Afschrijfwaardig</t>
  </si>
  <si>
    <t>DMM Walnut</t>
  </si>
  <si>
    <t>NUT002</t>
  </si>
  <si>
    <t>NUT003</t>
  </si>
  <si>
    <t>Kwijtgeraakt</t>
  </si>
  <si>
    <t>Black Diamond Stopper</t>
  </si>
  <si>
    <t>NUT004</t>
  </si>
  <si>
    <t>Herinventarisatie nodig</t>
  </si>
  <si>
    <t>NUT005</t>
  </si>
  <si>
    <t>NUT006</t>
  </si>
  <si>
    <t>NUT007</t>
  </si>
  <si>
    <t>NUT008</t>
  </si>
  <si>
    <t>NUT009</t>
  </si>
  <si>
    <t>NUT010</t>
  </si>
  <si>
    <t>NUT011</t>
  </si>
  <si>
    <t>NUT012</t>
  </si>
  <si>
    <t>NUT013</t>
  </si>
  <si>
    <t>NUT014</t>
  </si>
  <si>
    <t>NUT015</t>
  </si>
  <si>
    <t>NUT016</t>
  </si>
  <si>
    <t>NUT017</t>
  </si>
  <si>
    <t>NUT018</t>
  </si>
  <si>
    <t>NUT019</t>
  </si>
  <si>
    <t>NUT020</t>
  </si>
  <si>
    <t>NUT021</t>
  </si>
  <si>
    <t>NUT022</t>
  </si>
  <si>
    <t>Teruggevonden??</t>
  </si>
  <si>
    <t>NUT023</t>
  </si>
  <si>
    <t>NUT024</t>
  </si>
  <si>
    <t>NUT025</t>
  </si>
  <si>
    <t>NUT026</t>
  </si>
  <si>
    <t>NUT027</t>
  </si>
  <si>
    <t>NUT028</t>
  </si>
  <si>
    <t>NUT029</t>
  </si>
  <si>
    <t>NUT030</t>
  </si>
  <si>
    <t>Onbekende productiedatum</t>
  </si>
  <si>
    <t>NUT031</t>
  </si>
  <si>
    <t>NUT032</t>
  </si>
  <si>
    <t>NUT033</t>
  </si>
  <si>
    <t>Salewa Nut</t>
  </si>
  <si>
    <t>NUT034</t>
  </si>
  <si>
    <t>NUT035</t>
  </si>
  <si>
    <t>NUT036</t>
  </si>
  <si>
    <t>NUT037</t>
  </si>
  <si>
    <t>NUT038</t>
  </si>
  <si>
    <t>NUT039</t>
  </si>
  <si>
    <t>NUT040</t>
  </si>
  <si>
    <t>NUT041</t>
  </si>
  <si>
    <t>NUT042</t>
  </si>
  <si>
    <t>NUT043</t>
  </si>
  <si>
    <t>NUT044</t>
  </si>
  <si>
    <t>NUT045</t>
  </si>
  <si>
    <t>NUT046</t>
  </si>
  <si>
    <t>NUT047</t>
  </si>
  <si>
    <t>NUT048</t>
  </si>
  <si>
    <t>NUT049</t>
  </si>
  <si>
    <t>NUT050</t>
  </si>
  <si>
    <t>NUT051</t>
  </si>
  <si>
    <t>NUT052</t>
  </si>
  <si>
    <t>Camp Tricam Evo</t>
  </si>
  <si>
    <t>Tricam</t>
  </si>
  <si>
    <t>TCM001</t>
  </si>
  <si>
    <t>Sling is een beetje stretchy</t>
  </si>
  <si>
    <t>TCM002</t>
  </si>
  <si>
    <t>TCM003</t>
  </si>
  <si>
    <t>Roze</t>
  </si>
  <si>
    <t>TCM004</t>
  </si>
  <si>
    <t>TCM005</t>
  </si>
  <si>
    <t>Bruin</t>
  </si>
  <si>
    <t>TCM006</t>
  </si>
  <si>
    <t>Lengte
(cm)</t>
  </si>
  <si>
    <t>Variant</t>
  </si>
  <si>
    <t>Black Diamond Express</t>
  </si>
  <si>
    <t>IJsboor</t>
  </si>
  <si>
    <t>IBR001</t>
  </si>
  <si>
    <t>Zwengel</t>
  </si>
  <si>
    <t>IBR002</t>
  </si>
  <si>
    <t>IBR003</t>
  </si>
  <si>
    <t>IBR004</t>
  </si>
  <si>
    <t>IBR005</t>
  </si>
  <si>
    <t>IBR006</t>
  </si>
  <si>
    <t>IBR007</t>
  </si>
  <si>
    <t>IBR008</t>
  </si>
  <si>
    <t>IBR009</t>
  </si>
  <si>
    <t>IBR010</t>
  </si>
  <si>
    <t>IBR011</t>
  </si>
  <si>
    <t>IBR012</t>
  </si>
  <si>
    <t>IBR013</t>
  </si>
  <si>
    <t>IBR014</t>
  </si>
  <si>
    <t>IBR015</t>
  </si>
  <si>
    <t>IBR016</t>
  </si>
  <si>
    <t>IBR017</t>
  </si>
  <si>
    <t>IBR018</t>
  </si>
  <si>
    <t>IBR019</t>
  </si>
  <si>
    <t>IBR020</t>
  </si>
  <si>
    <t>IBR021</t>
  </si>
  <si>
    <t>IBR022</t>
  </si>
  <si>
    <t>Petzl Laser</t>
  </si>
  <si>
    <t>IBR023</t>
  </si>
  <si>
    <t>Klassiek</t>
  </si>
  <si>
    <t>IBR024</t>
  </si>
  <si>
    <t>IBR025</t>
  </si>
  <si>
    <t>IBR026</t>
  </si>
  <si>
    <t>IBR027</t>
  </si>
  <si>
    <t>IBR028</t>
  </si>
  <si>
    <t>IBR029</t>
  </si>
  <si>
    <t>LACD Bivy Bag Light II</t>
  </si>
  <si>
    <t>Bivakzak</t>
  </si>
  <si>
    <t>BVK001</t>
  </si>
  <si>
    <t>2 persoons</t>
  </si>
  <si>
    <t>BVK002</t>
  </si>
  <si>
    <t>BVK003</t>
  </si>
  <si>
    <t>BVK004</t>
  </si>
  <si>
    <t>BVK005</t>
  </si>
  <si>
    <t>BVK006</t>
  </si>
  <si>
    <t>BVK007</t>
  </si>
  <si>
    <t>BVK008</t>
  </si>
  <si>
    <t>BVK009</t>
  </si>
  <si>
    <t>BVK010</t>
  </si>
  <si>
    <t>BVK011</t>
  </si>
  <si>
    <t>PIEPS Alien Double</t>
  </si>
  <si>
    <t>BVK012</t>
  </si>
  <si>
    <t>PIEPS</t>
  </si>
  <si>
    <t>BVK013</t>
  </si>
  <si>
    <t>BVK014</t>
  </si>
  <si>
    <t>BVK015</t>
  </si>
  <si>
    <t>Code
(Lawineset)</t>
  </si>
  <si>
    <t>Frequentievariant</t>
  </si>
  <si>
    <t>Accessoires</t>
  </si>
  <si>
    <t>Mammut Barryvox Pulse</t>
  </si>
  <si>
    <t>Lawinepieper</t>
  </si>
  <si>
    <t>LPP999</t>
  </si>
  <si>
    <t>Europa</t>
  </si>
  <si>
    <t>Oud en bied niet meer de gewenste veiligheid</t>
  </si>
  <si>
    <t>LPP001</t>
  </si>
  <si>
    <t>Mammut Barryvox Element</t>
  </si>
  <si>
    <t>LPP002</t>
  </si>
  <si>
    <t>LST002</t>
  </si>
  <si>
    <t>Bakje</t>
  </si>
  <si>
    <t>LPP003</t>
  </si>
  <si>
    <t>LST003</t>
  </si>
  <si>
    <t>LPP004</t>
  </si>
  <si>
    <t>LST004</t>
  </si>
  <si>
    <t>LPP005</t>
  </si>
  <si>
    <t>LST005</t>
  </si>
  <si>
    <t>Mammut Barryvox</t>
  </si>
  <si>
    <t>LPP006</t>
  </si>
  <si>
    <t>LST006</t>
  </si>
  <si>
    <t>LPP007</t>
  </si>
  <si>
    <t>LST007</t>
  </si>
  <si>
    <t>LPP008</t>
  </si>
  <si>
    <t>LST008</t>
  </si>
  <si>
    <t>LPP009</t>
  </si>
  <si>
    <t>LST009</t>
  </si>
  <si>
    <t>LPP010</t>
  </si>
  <si>
    <t>LST010</t>
  </si>
  <si>
    <t>LPP011</t>
  </si>
  <si>
    <t>LST011</t>
  </si>
  <si>
    <t>Extensielengte
(cm)</t>
  </si>
  <si>
    <t>Meetlengte
(cm)</t>
  </si>
  <si>
    <t>Asseccoires</t>
  </si>
  <si>
    <t>Mammut Probe 240</t>
  </si>
  <si>
    <t>Sonde</t>
  </si>
  <si>
    <t>SND002</t>
  </si>
  <si>
    <t>Tasje</t>
  </si>
  <si>
    <t>Tasje heeft reperatie nodig</t>
  </si>
  <si>
    <t>BCA Stealth Probe 240</t>
  </si>
  <si>
    <t>SND003</t>
  </si>
  <si>
    <t>BCA</t>
  </si>
  <si>
    <t>SND004</t>
  </si>
  <si>
    <t>SND005</t>
  </si>
  <si>
    <t>Vaude Fastfix Probe</t>
  </si>
  <si>
    <t>SND006</t>
  </si>
  <si>
    <t>Vaude</t>
  </si>
  <si>
    <t>SND007</t>
  </si>
  <si>
    <t>SND008</t>
  </si>
  <si>
    <t>SND009</t>
  </si>
  <si>
    <t>SND010</t>
  </si>
  <si>
    <t>SND011</t>
  </si>
  <si>
    <t>Kleur
(Handvat)</t>
  </si>
  <si>
    <t>Kleur
(Steel)</t>
  </si>
  <si>
    <t>Kleur
(Blad)</t>
  </si>
  <si>
    <t>Black Diamond Lynx</t>
  </si>
  <si>
    <t>Sneeuwschep</t>
  </si>
  <si>
    <t>SNS002</t>
  </si>
  <si>
    <t>Gefixeerde lengte</t>
  </si>
  <si>
    <t>Ortovox Badger 2.5</t>
  </si>
  <si>
    <t>SNS003</t>
  </si>
  <si>
    <t>Ortovox</t>
  </si>
  <si>
    <t>Vaude Backcountry Pro (?)</t>
  </si>
  <si>
    <t>SNS004</t>
  </si>
  <si>
    <t>Uitschuifbaar</t>
  </si>
  <si>
    <t>BCA Tour Shovel System</t>
  </si>
  <si>
    <t>SNS005</t>
  </si>
  <si>
    <t>SNS006</t>
  </si>
  <si>
    <t>Vaude, Black Diamond</t>
  </si>
  <si>
    <t>SNS007</t>
  </si>
  <si>
    <t>SNS008</t>
  </si>
  <si>
    <t>SNS009</t>
  </si>
  <si>
    <t>SNS010</t>
  </si>
  <si>
    <t>SNS011</t>
  </si>
  <si>
    <t>Type
(Terrein)</t>
  </si>
  <si>
    <t>Black Diamond Venom</t>
  </si>
  <si>
    <t>Gebogen Pickel</t>
  </si>
  <si>
    <t>GPK001</t>
  </si>
  <si>
    <t>B</t>
  </si>
  <si>
    <t>Rubber handvat</t>
  </si>
  <si>
    <t>GPK002</t>
  </si>
  <si>
    <t>DMM Ice Axe</t>
  </si>
  <si>
    <t>GPK003</t>
  </si>
  <si>
    <t>GPK004</t>
  </si>
  <si>
    <t>Edelrid Gladius</t>
  </si>
  <si>
    <t>GPK005</t>
  </si>
  <si>
    <t>T</t>
  </si>
  <si>
    <t>GPK006</t>
  </si>
  <si>
    <t>Petzl Charlet Cosmi'tec</t>
  </si>
  <si>
    <t>GPK007</t>
  </si>
  <si>
    <t>Oude jaar was 2008</t>
  </si>
  <si>
    <t>GPK008</t>
  </si>
  <si>
    <t>Black Diamond Fuel</t>
  </si>
  <si>
    <t>IJsbijl</t>
  </si>
  <si>
    <t>IBL001</t>
  </si>
  <si>
    <t>Zwart, Groen</t>
  </si>
  <si>
    <t>IBL002</t>
  </si>
  <si>
    <t>Black Diamond Viper</t>
  </si>
  <si>
    <t>IBL003</t>
  </si>
  <si>
    <t>Hamer</t>
  </si>
  <si>
    <t>IBL004</t>
  </si>
  <si>
    <t>Edelrid Excalibur Pro</t>
  </si>
  <si>
    <t>IBL005</t>
  </si>
  <si>
    <t>Schoffel, Snapper</t>
  </si>
  <si>
    <t>IBL006</t>
  </si>
  <si>
    <t>Hamer, Snapper, kijken of deze in hamer kan worden veranderd?</t>
  </si>
  <si>
    <t>IBL007</t>
  </si>
  <si>
    <t>Hamer, Snapper</t>
  </si>
  <si>
    <t>IBL008</t>
  </si>
  <si>
    <t>Petzl Quark</t>
  </si>
  <si>
    <t>IBL009</t>
  </si>
  <si>
    <t>23B0471055713</t>
  </si>
  <si>
    <t>Verstelbaar handvat, Hamer</t>
  </si>
  <si>
    <t>IBL010</t>
  </si>
  <si>
    <t>22D0403641684</t>
  </si>
  <si>
    <t>ISB-010 ipv IBL-010</t>
  </si>
  <si>
    <t>IBL011</t>
  </si>
  <si>
    <t>22D0403643118</t>
  </si>
  <si>
    <t>IBL012</t>
  </si>
  <si>
    <t>23C0472959194</t>
  </si>
  <si>
    <t>ISB-012 ipv IBL-012</t>
  </si>
  <si>
    <t>IBL013</t>
  </si>
  <si>
    <t>16K0049468366</t>
  </si>
  <si>
    <t>IBL014</t>
  </si>
  <si>
    <t>16K0049468365</t>
  </si>
  <si>
    <t>Verstelbaar handvat, Schoffel</t>
  </si>
  <si>
    <t>Black Diamond Raven</t>
  </si>
  <si>
    <t>Rechte Pickel</t>
  </si>
  <si>
    <t>RPK002</t>
  </si>
  <si>
    <t>1256A</t>
  </si>
  <si>
    <t>RPK004</t>
  </si>
  <si>
    <t>3308A</t>
  </si>
  <si>
    <t>RPK005</t>
  </si>
  <si>
    <t>3224A</t>
  </si>
  <si>
    <t>RPK006</t>
  </si>
  <si>
    <t>4303A</t>
  </si>
  <si>
    <t>RPK007</t>
  </si>
  <si>
    <t>5145A</t>
  </si>
  <si>
    <t>RPK008</t>
  </si>
  <si>
    <t>RPK009</t>
  </si>
  <si>
    <t>7041A</t>
  </si>
  <si>
    <t>RPK010</t>
  </si>
  <si>
    <t>4318A</t>
  </si>
  <si>
    <t>Lijkt nieuwer (2024), pro is gebogen</t>
  </si>
  <si>
    <t>RPK011</t>
  </si>
  <si>
    <t>3353A</t>
  </si>
  <si>
    <t>Lijkt nieuwer (2023), pro is gebogen</t>
  </si>
  <si>
    <t>RPK034</t>
  </si>
  <si>
    <t>4323A</t>
  </si>
  <si>
    <t>RPK035</t>
  </si>
  <si>
    <t>4330A</t>
  </si>
  <si>
    <t>Black Diamond Raven Ultra</t>
  </si>
  <si>
    <t>RPK012</t>
  </si>
  <si>
    <t>RPK013</t>
  </si>
  <si>
    <t>RPK014</t>
  </si>
  <si>
    <t>RPK015</t>
  </si>
  <si>
    <t>RPK016</t>
  </si>
  <si>
    <t>Camp Ice Axe</t>
  </si>
  <si>
    <t>RPK017</t>
  </si>
  <si>
    <t>RPK018</t>
  </si>
  <si>
    <t>Charlet Moser Vanoise</t>
  </si>
  <si>
    <t>RPK019</t>
  </si>
  <si>
    <t>Charlet Moser</t>
  </si>
  <si>
    <t>RPK020</t>
  </si>
  <si>
    <t>RPK021</t>
  </si>
  <si>
    <t>RPK022</t>
  </si>
  <si>
    <t>DMM Raptor</t>
  </si>
  <si>
    <t>RPK023</t>
  </si>
  <si>
    <t>RPK024</t>
  </si>
  <si>
    <t>Grivel G-Zero</t>
  </si>
  <si>
    <t>RPK025</t>
  </si>
  <si>
    <t>Grivel</t>
  </si>
  <si>
    <t>RPK026</t>
  </si>
  <si>
    <t>RPK027</t>
  </si>
  <si>
    <t>RPK028</t>
  </si>
  <si>
    <t>Grivel Mont Blanc Pamir</t>
  </si>
  <si>
    <t>RPK029</t>
  </si>
  <si>
    <t>Grivel Pamir</t>
  </si>
  <si>
    <t>RPK030</t>
  </si>
  <si>
    <t>RPK031</t>
  </si>
  <si>
    <t>Salewa Diamond</t>
  </si>
  <si>
    <t>RPK032</t>
  </si>
  <si>
    <t>Vaude Lucky Saturn 55</t>
  </si>
  <si>
    <t>RPK033</t>
  </si>
  <si>
    <t>03-08-F9428</t>
  </si>
  <si>
    <t>Variant
(Snelsluiting)</t>
  </si>
  <si>
    <t>Kant</t>
  </si>
  <si>
    <t>Black Diamond Cyborg Clip</t>
  </si>
  <si>
    <t>IJsklimstijgijzer</t>
  </si>
  <si>
    <t>Achter</t>
  </si>
  <si>
    <t>1.L</t>
  </si>
  <si>
    <t>Links</t>
  </si>
  <si>
    <t>ISA001.L</t>
  </si>
  <si>
    <t>1.R</t>
  </si>
  <si>
    <t>Rechts</t>
  </si>
  <si>
    <t>ISA001.R</t>
  </si>
  <si>
    <t>2.L</t>
  </si>
  <si>
    <t>ISA002.L</t>
  </si>
  <si>
    <t>2.R</t>
  </si>
  <si>
    <t>ISA002.R</t>
  </si>
  <si>
    <t>Petzl Lynx</t>
  </si>
  <si>
    <t>Voor, Achter, Hybride</t>
  </si>
  <si>
    <t>ISV001.L</t>
  </si>
  <si>
    <t>17E0082110415</t>
  </si>
  <si>
    <t>ISV001.R</t>
  </si>
  <si>
    <t>ISV002.L</t>
  </si>
  <si>
    <t>21L0371704771</t>
  </si>
  <si>
    <t>ISV002.R</t>
  </si>
  <si>
    <t>Black Diamond Cyborg Pro</t>
  </si>
  <si>
    <t>Voor, Achter</t>
  </si>
  <si>
    <t>3.L</t>
  </si>
  <si>
    <t>ISV003.L</t>
  </si>
  <si>
    <t>3.R</t>
  </si>
  <si>
    <t>ISV003.R</t>
  </si>
  <si>
    <t>4.L</t>
  </si>
  <si>
    <t>ISV004.L</t>
  </si>
  <si>
    <t>4.R</t>
  </si>
  <si>
    <t>ISV004.R</t>
  </si>
  <si>
    <t>Black Diamond Sabretooth Clip</t>
  </si>
  <si>
    <t>Stijgijzer</t>
  </si>
  <si>
    <t>STA001.L</t>
  </si>
  <si>
    <t>STA001.R</t>
  </si>
  <si>
    <t>STA002.L</t>
  </si>
  <si>
    <t>STA002.R</t>
  </si>
  <si>
    <t>STA003.L</t>
  </si>
  <si>
    <t>STA003.R</t>
  </si>
  <si>
    <t>STA004.L</t>
  </si>
  <si>
    <t>STA004.R</t>
  </si>
  <si>
    <t>5.L</t>
  </si>
  <si>
    <t>STA005.L</t>
  </si>
  <si>
    <t>5.R</t>
  </si>
  <si>
    <t>STA005.R</t>
  </si>
  <si>
    <t>6.L</t>
  </si>
  <si>
    <t>STA006.L</t>
  </si>
  <si>
    <t>6.R</t>
  </si>
  <si>
    <t>STA006.R</t>
  </si>
  <si>
    <t>7.L</t>
  </si>
  <si>
    <t>STA007.L</t>
  </si>
  <si>
    <t>7.R</t>
  </si>
  <si>
    <t>STA007.R</t>
  </si>
  <si>
    <t>8.L</t>
  </si>
  <si>
    <t>STA008.L</t>
  </si>
  <si>
    <t>8.R</t>
  </si>
  <si>
    <t>STA008.R</t>
  </si>
  <si>
    <t>9.L</t>
  </si>
  <si>
    <t>STA009.L</t>
  </si>
  <si>
    <t>9.R</t>
  </si>
  <si>
    <t>STA009.R</t>
  </si>
  <si>
    <t>10.L</t>
  </si>
  <si>
    <t>STA010.L</t>
  </si>
  <si>
    <t>10.R</t>
  </si>
  <si>
    <t>STA010.R</t>
  </si>
  <si>
    <t>11.L</t>
  </si>
  <si>
    <t>STA011.L</t>
  </si>
  <si>
    <t>Verkeerd</t>
  </si>
  <si>
    <t>Bestaand?</t>
  </si>
  <si>
    <t>11.R</t>
  </si>
  <si>
    <t>STA011.R</t>
  </si>
  <si>
    <t>12.L</t>
  </si>
  <si>
    <t>STA012.L</t>
  </si>
  <si>
    <t>12.R</t>
  </si>
  <si>
    <t>STA012.R</t>
  </si>
  <si>
    <t>13.L</t>
  </si>
  <si>
    <t>STA013.L</t>
  </si>
  <si>
    <t>13.R</t>
  </si>
  <si>
    <t>STA013.R</t>
  </si>
  <si>
    <t>Grivel Air tech</t>
  </si>
  <si>
    <t>14.L</t>
  </si>
  <si>
    <t>STA014.L</t>
  </si>
  <si>
    <t>14.R</t>
  </si>
  <si>
    <t>STA014.R</t>
  </si>
  <si>
    <t>15.L</t>
  </si>
  <si>
    <t>STA015.L</t>
  </si>
  <si>
    <t>15.R</t>
  </si>
  <si>
    <t>STA015.R</t>
  </si>
  <si>
    <t>16.L</t>
  </si>
  <si>
    <t>STA016.L</t>
  </si>
  <si>
    <t>16.R</t>
  </si>
  <si>
    <t>STA016.R</t>
  </si>
  <si>
    <t>17.L</t>
  </si>
  <si>
    <t>STA017.L</t>
  </si>
  <si>
    <t>17.R</t>
  </si>
  <si>
    <t>STA017.R</t>
  </si>
  <si>
    <t>Black Diamond Serac Strap</t>
  </si>
  <si>
    <t>STG005.L</t>
  </si>
  <si>
    <t>Te oud en ongeschikt</t>
  </si>
  <si>
    <t>STG005.R</t>
  </si>
  <si>
    <t>STG001.L</t>
  </si>
  <si>
    <t>Nieuwere versie</t>
  </si>
  <si>
    <t>STG001.R</t>
  </si>
  <si>
    <t>Grivel G12</t>
  </si>
  <si>
    <t>STG002.L</t>
  </si>
  <si>
    <t>B00800</t>
  </si>
  <si>
    <t>STG002.R</t>
  </si>
  <si>
    <t>STG003.L</t>
  </si>
  <si>
    <t>B00200</t>
  </si>
  <si>
    <t>STG003.R</t>
  </si>
  <si>
    <t>Camp Icerider</t>
  </si>
  <si>
    <t>STG004.L</t>
  </si>
  <si>
    <t>STG004.R</t>
  </si>
  <si>
    <t>Petzl Vasak</t>
  </si>
  <si>
    <t>STH001.L</t>
  </si>
  <si>
    <t>STH001.R</t>
  </si>
  <si>
    <t>STH002.L</t>
  </si>
  <si>
    <t>20F0255085892</t>
  </si>
  <si>
    <t>STH002.R</t>
  </si>
  <si>
    <t>STH003.L</t>
  </si>
  <si>
    <t>20I0272458084</t>
  </si>
  <si>
    <t>STH003.R</t>
  </si>
  <si>
    <t>STH004.L</t>
  </si>
  <si>
    <t>24K0609174805</t>
  </si>
  <si>
    <t>STH004.R</t>
  </si>
  <si>
    <t>STH005.L</t>
  </si>
  <si>
    <t>24K0609174809</t>
  </si>
  <si>
    <t>STH005.R</t>
  </si>
  <si>
    <t>STH006.L</t>
  </si>
  <si>
    <t>25F0658369557</t>
  </si>
  <si>
    <t>F202507031054.KLIMWINKEL</t>
  </si>
  <si>
    <t>Klimwinkel is duur...</t>
  </si>
  <si>
    <t>STH006.R</t>
  </si>
  <si>
    <t>Black Diamond Sabretooth Pro</t>
  </si>
  <si>
    <t>STV001.L</t>
  </si>
  <si>
    <t>STV001.R</t>
  </si>
  <si>
    <t>STV002.L</t>
  </si>
  <si>
    <t>STV002.R</t>
  </si>
  <si>
    <t>STV003.L</t>
  </si>
  <si>
    <t>STV003.R</t>
  </si>
  <si>
    <t>Grivel G10</t>
  </si>
  <si>
    <t>STV004.L</t>
  </si>
  <si>
    <t>E00897</t>
  </si>
  <si>
    <t>Met accordeon</t>
  </si>
  <si>
    <t>STV004.R</t>
  </si>
  <si>
    <t>STV005.L</t>
  </si>
  <si>
    <t>B00697</t>
  </si>
  <si>
    <t>STV005.R</t>
  </si>
  <si>
    <t>STV006.L</t>
  </si>
  <si>
    <t>B00897</t>
  </si>
  <si>
    <t>STV006.R</t>
  </si>
  <si>
    <t>STV007.L</t>
  </si>
  <si>
    <t>Roestig, wellicht accordeon eraf gehaald. Het kan dus STV005 zijn.</t>
  </si>
  <si>
    <t>STV007.R</t>
  </si>
  <si>
    <t>Code
(Hoes digitaal)</t>
  </si>
  <si>
    <t>Code
(Hoes fysiek)</t>
  </si>
  <si>
    <t>Code
(Stijgijzers)</t>
  </si>
  <si>
    <t>Black Diamond Crampon Bag</t>
  </si>
  <si>
    <t>Stijgijzerhoes</t>
  </si>
  <si>
    <t>SHS001</t>
  </si>
  <si>
    <t>ISA001</t>
  </si>
  <si>
    <t>Oranje,Zwart</t>
  </si>
  <si>
    <t>SHS002</t>
  </si>
  <si>
    <t>ISA002</t>
  </si>
  <si>
    <t>Petzl Fakir Pouch</t>
  </si>
  <si>
    <t>SHS003</t>
  </si>
  <si>
    <t>ISV001</t>
  </si>
  <si>
    <t>SHS004</t>
  </si>
  <si>
    <t>ISV002</t>
  </si>
  <si>
    <t>SHS005</t>
  </si>
  <si>
    <t>ISV003</t>
  </si>
  <si>
    <t>SHS006</t>
  </si>
  <si>
    <t>ISV004</t>
  </si>
  <si>
    <t>SHS007</t>
  </si>
  <si>
    <t>STA001</t>
  </si>
  <si>
    <t>SHS008</t>
  </si>
  <si>
    <t>STA002</t>
  </si>
  <si>
    <t>SHS009</t>
  </si>
  <si>
    <t>STA003</t>
  </si>
  <si>
    <t>SHS010</t>
  </si>
  <si>
    <t>STA004</t>
  </si>
  <si>
    <t>SHS011</t>
  </si>
  <si>
    <t>STA005</t>
  </si>
  <si>
    <t>SHS012</t>
  </si>
  <si>
    <t>STA006</t>
  </si>
  <si>
    <t>SHS013</t>
  </si>
  <si>
    <t>STA007</t>
  </si>
  <si>
    <t>SHS014</t>
  </si>
  <si>
    <t>STA008</t>
  </si>
  <si>
    <t>Kwijtgeraakt in zomervakantie 2025</t>
  </si>
  <si>
    <t>SHS026</t>
  </si>
  <si>
    <t>SHS015</t>
  </si>
  <si>
    <t>STA009</t>
  </si>
  <si>
    <t>SHS016</t>
  </si>
  <si>
    <t>STA010</t>
  </si>
  <si>
    <t>SHS017</t>
  </si>
  <si>
    <t>STA011</t>
  </si>
  <si>
    <t>SHS018</t>
  </si>
  <si>
    <t>STA012</t>
  </si>
  <si>
    <t>SHS019</t>
  </si>
  <si>
    <t>STA013</t>
  </si>
  <si>
    <t>SHS020</t>
  </si>
  <si>
    <t>STV001</t>
  </si>
  <si>
    <t>SHS021</t>
  </si>
  <si>
    <t>STG001</t>
  </si>
  <si>
    <t>SHS022</t>
  </si>
  <si>
    <t>STH001</t>
  </si>
  <si>
    <t>Geel,Zwart</t>
  </si>
  <si>
    <t>SHS023</t>
  </si>
  <si>
    <t>STH004</t>
  </si>
  <si>
    <t>SHS024</t>
  </si>
  <si>
    <t>STH005</t>
  </si>
  <si>
    <t>SHS025</t>
  </si>
  <si>
    <t>STH006</t>
  </si>
  <si>
    <t>Petzl Microtraxion</t>
  </si>
  <si>
    <t>Katrolstijgklem</t>
  </si>
  <si>
    <t>PCP001</t>
  </si>
  <si>
    <t>12341OM1872</t>
  </si>
  <si>
    <t>PCP002</t>
  </si>
  <si>
    <t>17H0096148474</t>
  </si>
  <si>
    <t>PCP003</t>
  </si>
  <si>
    <t>25D0643021667</t>
  </si>
  <si>
    <t>PCP004</t>
  </si>
  <si>
    <t>25D0643021676</t>
  </si>
  <si>
    <t>PCP005</t>
  </si>
  <si>
    <t>25D0643021678</t>
  </si>
  <si>
    <t>Climbing Technology Roll'N Lock</t>
  </si>
  <si>
    <t>PCP006</t>
  </si>
  <si>
    <t>0184-181-17</t>
  </si>
  <si>
    <t>Edelweis Rotor</t>
  </si>
  <si>
    <t>Katrol</t>
  </si>
  <si>
    <t>KTR001</t>
  </si>
  <si>
    <t>Edelweis</t>
  </si>
  <si>
    <t>0007 08/16</t>
  </si>
  <si>
    <t>Petzl Tibloc</t>
  </si>
  <si>
    <t>Ascender</t>
  </si>
  <si>
    <t>ASC001</t>
  </si>
  <si>
    <t>ASC002</t>
  </si>
  <si>
    <t>Alpine Up</t>
  </si>
  <si>
    <t>Zekerapparaat</t>
  </si>
  <si>
    <t>ZKA001</t>
  </si>
  <si>
    <t>Tuberachtige</t>
  </si>
  <si>
    <t>Petzl St'Anneau</t>
  </si>
  <si>
    <t>Bandlus</t>
  </si>
  <si>
    <t>SLN001</t>
  </si>
  <si>
    <t>Rood, Wit</t>
  </si>
  <si>
    <t>23E0490003019</t>
  </si>
  <si>
    <t>120cm</t>
  </si>
  <si>
    <t>SLN002</t>
  </si>
  <si>
    <t>23E0490003025</t>
  </si>
  <si>
    <t>SLN003</t>
  </si>
  <si>
    <t>23E0490003018</t>
  </si>
  <si>
    <t>SLN004</t>
  </si>
  <si>
    <t>21C0315337839</t>
  </si>
  <si>
    <t>SLN005</t>
  </si>
  <si>
    <t>23E0490003017</t>
  </si>
  <si>
    <t>SLN006</t>
  </si>
  <si>
    <t>21G0341503798</t>
  </si>
  <si>
    <t>SLN007</t>
  </si>
  <si>
    <t>23E0490003024</t>
  </si>
  <si>
    <t>SLN008</t>
  </si>
  <si>
    <t>23E0490003020</t>
  </si>
  <si>
    <t>SLN009</t>
  </si>
  <si>
    <t>23E0490003023</t>
  </si>
  <si>
    <t>SLN010</t>
  </si>
  <si>
    <t>21C0315337840</t>
  </si>
  <si>
    <t>SLN011</t>
  </si>
  <si>
    <t>23E0490003016</t>
  </si>
  <si>
    <t>SLN012</t>
  </si>
  <si>
    <t>21C0315337837</t>
  </si>
  <si>
    <t>SLN013</t>
  </si>
  <si>
    <t>23E0490003022</t>
  </si>
  <si>
    <t>SLN014</t>
  </si>
  <si>
    <t>22E0409628172</t>
  </si>
  <si>
    <t>SLN015</t>
  </si>
  <si>
    <t>23E0490003021</t>
  </si>
  <si>
    <t>Black Diamond Ice  ScrewUp</t>
  </si>
  <si>
    <t>IJsboorhoes</t>
  </si>
  <si>
    <t>IBH001</t>
  </si>
  <si>
    <t>IBH002</t>
  </si>
  <si>
    <t>Forclaz First Aid Kit 900</t>
  </si>
  <si>
    <t>EHBO (Set)</t>
  </si>
  <si>
    <t>EHS001</t>
  </si>
  <si>
    <t>Forclaz</t>
  </si>
  <si>
    <t>Drybag, EHBO tasje</t>
  </si>
  <si>
    <t>Bestaat uit: EHT001, EHD001</t>
  </si>
  <si>
    <t>EHS002</t>
  </si>
  <si>
    <t>Bestaat uit: EHT002, EHD002</t>
  </si>
  <si>
    <t>Petzl Reverso</t>
  </si>
  <si>
    <t>ZKA002</t>
  </si>
  <si>
    <t>ZKA003</t>
  </si>
  <si>
    <t>ZKA004</t>
  </si>
  <si>
    <t>ZKA005</t>
  </si>
  <si>
    <t>ZKA006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</si>
</sst>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2">
    <numFmt numFmtId="164" formatCode="0.0"/>
    <numFmt numFmtId="165" formatCode="mm-yyyy"/>
    <numFmt numFmtId="166" formatCode="000;000;&quot;──&quot;"/>
    <numFmt numFmtId="167" formatCode="dd&quot;-&quot;mm&quot;-&quot;yyyy"/>
    <numFmt numFmtId="168" formatCode="_([$€-2]* #,##0.00_);_([$€-2]* \(#,##0.00\);_([$€-2]* &quot;-&quot;??_);_(@_)"/>
    <numFmt numFmtId="169" formatCode="dd-mm-yyyy"/>
    <numFmt numFmtId="170" formatCode="m-yyyy"/>
    <numFmt numFmtId="171" formatCode="d-m-yyyy"/>
    <numFmt numFmtId="172" formatCode="mm&quot;-&quot;yyyy"/>
    <numFmt numFmtId="173" formatCode="0.000"/>
    <numFmt numFmtId="174" formatCode="d-M-yyyy"/>
    <numFmt numFmtId="175" formatCode="d-m-yy"/>
  </numFmts>
  <fonts count="26">
    <font>
      <sz val="10.0"/>
      <color rgb="FF000000"/>
      <name val="Arial"/>
      <scheme val="minor"/>
    </font>
    <font>
      <color rgb="FFFFFFFF"/>
      <name val="Roboto Mono"/>
    </font>
    <font>
      <color rgb="FF000000"/>
      <name val="Roboto Mono"/>
    </font>
    <font>
      <color theme="1"/>
      <name val="Arial"/>
    </font>
    <font>
      <b/>
      <color rgb="FFFFFFFF"/>
      <name val="Roboto Mono"/>
    </font>
    <font>
      <b/>
      <color rgb="FFFFFFFF"/>
      <name val="Arial"/>
    </font>
    <font>
      <color theme="1"/>
      <name val="Arial"/>
      <scheme val="minor"/>
    </font>
    <font>
      <b/>
      <color theme="1"/>
      <name val="Arial"/>
      <scheme val="minor"/>
    </font>
    <font>
      <b/>
      <color theme="1"/>
      <name val="Arial"/>
    </font>
    <font>
      <color rgb="FF434343"/>
      <name val="Roboto Mono"/>
    </font>
    <font>
      <color theme="1"/>
      <name val="Roboto Mono"/>
    </font>
    <font>
      <b/>
      <color rgb="FFFFFFFF"/>
      <name val="Arial"/>
      <scheme val="minor"/>
    </font>
    <font>
      <b/>
      <color rgb="FFFFFFFF"/>
      <name val="Roboto"/>
    </font>
    <font>
      <color rgb="FFFFFFFF"/>
      <name val="Arial"/>
      <scheme val="minor"/>
    </font>
    <font>
      <color rgb="FFFFFFFF"/>
      <name val="Arial"/>
    </font>
    <font>
      <b/>
      <color theme="1"/>
      <name val="Roboto Mono"/>
    </font>
    <font>
      <b/>
      <color rgb="FFE5CFF2"/>
      <name val="Roboto Mono"/>
    </font>
    <font>
      <color rgb="FFBFE0F6"/>
      <name val="Roboto Mono"/>
    </font>
    <font>
      <b/>
      <color rgb="FFD4EDBC"/>
      <name val="Roboto Mono"/>
    </font>
    <font>
      <b/>
      <color rgb="FFFFCFC9"/>
      <name val="Roboto Mono"/>
    </font>
    <font>
      <color rgb="FFFFCFC9"/>
      <name val="Roboto Mono"/>
    </font>
    <font>
      <b/>
      <color rgb="FFBFE0F6"/>
      <name val="Roboto Mono"/>
    </font>
    <font>
      <color rgb="FFD4EDBC"/>
      <name val="Roboto Mono"/>
    </font>
    <font>
      <color rgb="FF434343"/>
      <name val="Roboto"/>
    </font>
    <font>
      <color rgb="FF000000"/>
      <name val="Arial"/>
      <scheme val="minor"/>
    </font>
    <font>
      <color rgb="FFE5CFF2"/>
      <name val="Roboto"/>
    </font>
  </fonts>
  <fills count="13">
    <fill>
      <patternFill patternType="none"/>
    </fill>
    <fill>
      <patternFill patternType="lightGray"/>
    </fill>
    <fill>
      <patternFill patternType="solid">
        <fgColor rgb="FFCB1B27"/>
        <bgColor rgb="FFCB1B27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5A3286"/>
        <bgColor rgb="FF5A3286"/>
      </patternFill>
    </fill>
    <fill>
      <patternFill patternType="solid">
        <fgColor rgb="FF868585"/>
        <bgColor rgb="FF868585"/>
      </patternFill>
    </fill>
    <fill>
      <patternFill patternType="solid">
        <fgColor rgb="FF11734B"/>
        <bgColor rgb="FF11734B"/>
      </patternFill>
    </fill>
    <fill>
      <patternFill patternType="solid">
        <fgColor rgb="FFB10202"/>
        <bgColor rgb="FFB10202"/>
      </patternFill>
    </fill>
    <fill>
      <patternFill patternType="solid">
        <fgColor rgb="FFF5DA00"/>
        <bgColor rgb="FFF5DA00"/>
      </patternFill>
    </fill>
    <fill>
      <patternFill patternType="solid">
        <fgColor rgb="FF0A53A8"/>
        <bgColor rgb="FF0A53A8"/>
      </patternFill>
    </fill>
    <fill>
      <patternFill patternType="solid">
        <fgColor rgb="FFF6F8F9"/>
        <bgColor rgb="FFF6F8F9"/>
      </patternFill>
    </fill>
    <fill>
      <patternFill patternType="solid">
        <fgColor rgb="FFF8F9FA"/>
        <bgColor rgb="FFF8F9FA"/>
      </patternFill>
    </fill>
  </fills>
  <borders count="6">
    <border/>
    <border>
      <left style="thin">
        <color rgb="FF98141D"/>
      </left>
      <right style="thin">
        <color rgb="FF98141D"/>
      </right>
      <top style="thin">
        <color rgb="FF98141D"/>
      </top>
      <bottom style="thin">
        <color rgb="FF98141D"/>
      </bottom>
    </border>
    <border>
      <left style="thin">
        <color rgb="FF98141D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98141D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7300BF"/>
      </right>
      <top style="thin">
        <color rgb="FFD9D9D9"/>
      </top>
      <bottom style="thin">
        <color rgb="FFD9D9D9"/>
      </bottom>
    </border>
  </borders>
  <cellStyleXfs count="1">
    <xf borderId="0" fillId="0" fontId="0" numFmtId="0" applyAlignment="1" applyFont="1"/>
  </cellStyleXfs>
  <cellXfs count="215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0"/>
    </xf>
    <xf borderId="1" fillId="0" fontId="1" numFmtId="49" xfId="0" applyAlignment="1" applyBorder="1" applyFont="1" applyNumberFormat="1">
      <alignment horizontal="left" readingOrder="0" shrinkToFit="0" vertical="center" wrapText="0"/>
    </xf>
    <xf borderId="0" fillId="0" fontId="1" numFmtId="0" xfId="0" applyAlignment="1" applyFont="1">
      <alignment vertical="bottom"/>
    </xf>
    <xf borderId="2" fillId="0" fontId="2" numFmtId="0" xfId="0" applyAlignment="1" applyBorder="1" applyFont="1">
      <alignment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0" fontId="2" numFmtId="0" xfId="0" applyAlignment="1" applyBorder="1" applyFont="1">
      <alignment horizontal="right"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0" fontId="2" numFmtId="164" xfId="0" applyAlignment="1" applyBorder="1" applyFont="1" applyNumberFormat="1">
      <alignment horizontal="right" shrinkToFit="0" vertical="center" wrapText="0"/>
    </xf>
    <xf borderId="3" fillId="0" fontId="2" numFmtId="165" xfId="0" applyAlignment="1" applyBorder="1" applyFont="1" applyNumberFormat="1">
      <alignment readingOrder="0" shrinkToFit="0" vertical="center" wrapText="0"/>
    </xf>
    <xf borderId="3" fillId="0" fontId="2" numFmtId="0" xfId="0" applyAlignment="1" applyBorder="1" applyFont="1">
      <alignment shrinkToFit="0" vertical="center" wrapText="0"/>
    </xf>
    <xf borderId="3" fillId="0" fontId="2" numFmtId="166" xfId="0" applyAlignment="1" applyBorder="1" applyFont="1" applyNumberFormat="1">
      <alignment shrinkToFit="0" vertical="center" wrapText="0"/>
    </xf>
    <xf borderId="3" fillId="0" fontId="2" numFmtId="167" xfId="0" applyAlignment="1" applyBorder="1" applyFont="1" applyNumberFormat="1">
      <alignment readingOrder="0" shrinkToFit="0" vertical="center" wrapText="0"/>
    </xf>
    <xf borderId="3" fillId="0" fontId="2" numFmtId="168" xfId="0" applyAlignment="1" applyBorder="1" applyFont="1" applyNumberFormat="1">
      <alignment readingOrder="0" shrinkToFit="0" vertical="center" wrapText="0"/>
    </xf>
    <xf borderId="3" fillId="0" fontId="2" numFmtId="0" xfId="0" applyAlignment="1" applyBorder="1" applyFont="1">
      <alignment shrinkToFit="0" vertical="center" wrapText="0"/>
    </xf>
    <xf borderId="3" fillId="0" fontId="2" numFmtId="168" xfId="0" applyAlignment="1" applyBorder="1" applyFont="1" applyNumberFormat="1">
      <alignment shrinkToFit="0" vertical="center" wrapText="0"/>
    </xf>
    <xf borderId="3" fillId="0" fontId="2" numFmtId="169" xfId="0" applyAlignment="1" applyBorder="1" applyFont="1" applyNumberFormat="1">
      <alignment readingOrder="0" shrinkToFit="0" vertical="center" wrapText="0"/>
    </xf>
    <xf borderId="4" fillId="0" fontId="2" numFmtId="0" xfId="0" applyAlignment="1" applyBorder="1" applyFont="1">
      <alignment shrinkToFit="0" vertical="center" wrapText="0"/>
    </xf>
    <xf borderId="0" fillId="0" fontId="3" numFmtId="0" xfId="0" applyAlignment="1" applyFont="1">
      <alignment vertical="bottom"/>
    </xf>
    <xf borderId="3" fillId="0" fontId="2" numFmtId="170" xfId="0" applyAlignment="1" applyBorder="1" applyFont="1" applyNumberFormat="1">
      <alignment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4" fillId="0" fontId="2" numFmtId="0" xfId="0" applyAlignment="1" applyBorder="1" applyFont="1">
      <alignment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0" fontId="2" numFmtId="167" xfId="0" applyAlignment="1" applyBorder="1" applyFont="1" applyNumberFormat="1">
      <alignment shrinkToFit="0" vertical="center" wrapText="0"/>
    </xf>
    <xf borderId="3" fillId="0" fontId="2" numFmtId="171" xfId="0" applyAlignment="1" applyBorder="1" applyFont="1" applyNumberFormat="1">
      <alignment readingOrder="0" shrinkToFit="0" vertical="center" wrapText="0"/>
    </xf>
    <xf borderId="3" fillId="0" fontId="2" numFmtId="168" xfId="0" applyAlignment="1" applyBorder="1" applyFont="1" applyNumberFormat="1">
      <alignment shrinkToFit="0" vertical="center" wrapText="0"/>
    </xf>
    <xf borderId="3" fillId="0" fontId="2" numFmtId="0" xfId="0" applyAlignment="1" applyBorder="1" applyFont="1">
      <alignment readingOrder="0" shrinkToFit="0" vertical="top" wrapText="0"/>
    </xf>
    <xf borderId="1" fillId="2" fontId="4" numFmtId="0" xfId="0" applyAlignment="1" applyBorder="1" applyFill="1" applyFont="1">
      <alignment shrinkToFit="0" vertical="center" wrapText="0"/>
    </xf>
    <xf borderId="1" fillId="2" fontId="4" numFmtId="168" xfId="0" applyAlignment="1" applyBorder="1" applyFont="1" applyNumberFormat="1">
      <alignment shrinkToFit="0" vertical="center" wrapText="0"/>
    </xf>
    <xf borderId="0" fillId="0" fontId="5" numFmtId="0" xfId="0" applyAlignment="1" applyFont="1">
      <alignment vertical="bottom"/>
    </xf>
    <xf borderId="0" fillId="0" fontId="6" numFmtId="0" xfId="0" applyFont="1"/>
    <xf borderId="1" fillId="0" fontId="7" numFmtId="0" xfId="0" applyAlignment="1" applyBorder="1" applyFont="1">
      <alignment horizontal="left" readingOrder="0" shrinkToFit="0" vertical="center" wrapText="0"/>
    </xf>
    <xf borderId="1" fillId="0" fontId="7" numFmtId="49" xfId="0" applyAlignment="1" applyBorder="1" applyFont="1" applyNumberFormat="1">
      <alignment horizontal="left" readingOrder="0" shrinkToFit="0" vertical="center" wrapText="0"/>
    </xf>
    <xf borderId="1" fillId="0" fontId="7" numFmtId="49" xfId="0" applyAlignment="1" applyBorder="1" applyFont="1" applyNumberFormat="1">
      <alignment horizontal="left" readingOrder="0" shrinkToFit="0" vertical="top" wrapText="0"/>
    </xf>
    <xf borderId="0" fillId="0" fontId="8" numFmtId="0" xfId="0" applyAlignment="1" applyFont="1">
      <alignment vertical="bottom"/>
    </xf>
    <xf borderId="2" fillId="3" fontId="9" numFmtId="0" xfId="0" applyAlignment="1" applyBorder="1" applyFill="1" applyFont="1">
      <alignment shrinkToFit="0" vertical="center" wrapText="0"/>
    </xf>
    <xf borderId="3" fillId="3" fontId="9" numFmtId="0" xfId="0" applyAlignment="1" applyBorder="1" applyFont="1">
      <alignment shrinkToFit="0" vertical="center" wrapText="0"/>
    </xf>
    <xf borderId="3" fillId="0" fontId="6" numFmtId="0" xfId="0" applyAlignment="1" applyBorder="1" applyFont="1">
      <alignment readingOrder="0" shrinkToFit="0" vertical="center" wrapText="0"/>
    </xf>
    <xf borderId="3" fillId="3" fontId="9" numFmtId="0" xfId="0" applyAlignment="1" applyBorder="1" applyFont="1">
      <alignment shrinkToFit="0" vertical="center" wrapText="0"/>
    </xf>
    <xf borderId="3" fillId="3" fontId="3" numFmtId="0" xfId="0" applyAlignment="1" applyBorder="1" applyFont="1">
      <alignment shrinkToFit="0" vertical="center" wrapText="0"/>
    </xf>
    <xf borderId="3" fillId="4" fontId="9" numFmtId="172" xfId="0" applyAlignment="1" applyBorder="1" applyFill="1" applyFont="1" applyNumberFormat="1">
      <alignment readingOrder="0" shrinkToFit="0" vertical="center" wrapText="0"/>
    </xf>
    <xf borderId="3" fillId="0" fontId="6" numFmtId="0" xfId="0" applyAlignment="1" applyBorder="1" applyFont="1">
      <alignment shrinkToFit="0" vertical="center" wrapText="0"/>
    </xf>
    <xf borderId="4" fillId="3" fontId="9" numFmtId="0" xfId="0" applyAlignment="1" applyBorder="1" applyFont="1">
      <alignment shrinkToFit="0" vertical="center" wrapText="0"/>
    </xf>
    <xf borderId="2" fillId="4" fontId="9" numFmtId="0" xfId="0" applyAlignment="1" applyBorder="1" applyFont="1">
      <alignment shrinkToFit="0" vertical="center" wrapText="0"/>
    </xf>
    <xf borderId="3" fillId="4" fontId="9" numFmtId="0" xfId="0" applyAlignment="1" applyBorder="1" applyFont="1">
      <alignment shrinkToFit="0" vertical="center" wrapText="0"/>
    </xf>
    <xf borderId="3" fillId="4" fontId="9" numFmtId="0" xfId="0" applyAlignment="1" applyBorder="1" applyFont="1">
      <alignment shrinkToFit="0" vertical="center" wrapText="0"/>
    </xf>
    <xf borderId="4" fillId="4" fontId="3" numFmtId="0" xfId="0" applyAlignment="1" applyBorder="1" applyFont="1">
      <alignment shrinkToFit="0" vertical="center" wrapText="0"/>
    </xf>
    <xf borderId="3" fillId="3" fontId="9" numFmtId="172" xfId="0" applyAlignment="1" applyBorder="1" applyFont="1" applyNumberFormat="1">
      <alignment readingOrder="0" shrinkToFit="0" vertical="center" wrapText="0"/>
    </xf>
    <xf borderId="4" fillId="4" fontId="9" numFmtId="0" xfId="0" applyAlignment="1" applyBorder="1" applyFont="1">
      <alignment shrinkToFit="0" vertical="center" wrapText="0"/>
    </xf>
    <xf borderId="4" fillId="3" fontId="3" numFmtId="0" xfId="0" applyAlignment="1" applyBorder="1" applyFont="1">
      <alignment shrinkToFit="0" vertical="center" wrapText="0"/>
    </xf>
    <xf borderId="1" fillId="2" fontId="6" numFmtId="0" xfId="0" applyAlignment="1" applyBorder="1" applyFont="1">
      <alignment shrinkToFit="0" vertical="center" wrapText="0"/>
    </xf>
    <xf borderId="1" fillId="2" fontId="4" numFmtId="0" xfId="0" applyAlignment="1" applyBorder="1" applyFont="1">
      <alignment horizontal="left" readingOrder="0" shrinkToFit="0" vertical="center" wrapText="0"/>
    </xf>
    <xf borderId="3" fillId="0" fontId="6" numFmtId="165" xfId="0" applyAlignment="1" applyBorder="1" applyFont="1" applyNumberFormat="1">
      <alignment readingOrder="0" shrinkToFit="0" vertical="center" wrapText="0"/>
    </xf>
    <xf borderId="3" fillId="0" fontId="6" numFmtId="0" xfId="0" applyAlignment="1" applyBorder="1" applyFont="1">
      <alignment readingOrder="0" shrinkToFit="0" vertical="center" wrapText="0"/>
    </xf>
    <xf borderId="3" fillId="0" fontId="10" numFmtId="0" xfId="0" applyAlignment="1" applyBorder="1" applyFont="1">
      <alignment shrinkToFit="0" vertical="center" wrapText="0"/>
    </xf>
    <xf borderId="3" fillId="0" fontId="10" numFmtId="0" xfId="0" applyAlignment="1" applyBorder="1" applyFont="1">
      <alignment shrinkToFit="0" vertical="center" wrapText="0"/>
    </xf>
    <xf borderId="3" fillId="3" fontId="9" numFmtId="171" xfId="0" applyAlignment="1" applyBorder="1" applyFont="1" applyNumberFormat="1">
      <alignment horizontal="right" shrinkToFit="0" vertical="center" wrapText="0"/>
    </xf>
    <xf borderId="3" fillId="3" fontId="9" numFmtId="168" xfId="0" applyAlignment="1" applyBorder="1" applyFont="1" applyNumberFormat="1">
      <alignment horizontal="right" shrinkToFit="0" vertical="center" wrapText="0"/>
    </xf>
    <xf borderId="3" fillId="3" fontId="9" numFmtId="0" xfId="0" applyAlignment="1" applyBorder="1" applyFont="1">
      <alignment horizontal="right" shrinkToFit="0" vertical="center" wrapText="0"/>
    </xf>
    <xf borderId="3" fillId="4" fontId="3" numFmtId="0" xfId="0" applyAlignment="1" applyBorder="1" applyFont="1">
      <alignment shrinkToFit="0" vertical="center" wrapText="0"/>
    </xf>
    <xf borderId="3" fillId="4" fontId="9" numFmtId="171" xfId="0" applyAlignment="1" applyBorder="1" applyFont="1" applyNumberFormat="1">
      <alignment horizontal="right" shrinkToFit="0" vertical="center" wrapText="0"/>
    </xf>
    <xf borderId="3" fillId="4" fontId="9" numFmtId="168" xfId="0" applyAlignment="1" applyBorder="1" applyFont="1" applyNumberFormat="1">
      <alignment horizontal="right" shrinkToFit="0" vertical="center" wrapText="0"/>
    </xf>
    <xf borderId="3" fillId="4" fontId="9" numFmtId="0" xfId="0" applyAlignment="1" applyBorder="1" applyFont="1">
      <alignment horizontal="right" shrinkToFit="0" vertical="center" wrapText="0"/>
    </xf>
    <xf borderId="3" fillId="0" fontId="6" numFmtId="170" xfId="0" applyAlignment="1" applyBorder="1" applyFont="1" applyNumberFormat="1">
      <alignment readingOrder="0" shrinkToFit="0" vertical="center" wrapText="0"/>
    </xf>
    <xf borderId="3" fillId="4" fontId="3" numFmtId="171" xfId="0" applyAlignment="1" applyBorder="1" applyFont="1" applyNumberFormat="1">
      <alignment shrinkToFit="0" vertical="center" wrapText="0"/>
    </xf>
    <xf borderId="3" fillId="4" fontId="3" numFmtId="168" xfId="0" applyAlignment="1" applyBorder="1" applyFont="1" applyNumberFormat="1">
      <alignment shrinkToFit="0" vertical="center" wrapText="0"/>
    </xf>
    <xf borderId="3" fillId="3" fontId="3" numFmtId="171" xfId="0" applyAlignment="1" applyBorder="1" applyFont="1" applyNumberFormat="1">
      <alignment shrinkToFit="0" vertical="center" wrapText="0"/>
    </xf>
    <xf borderId="3" fillId="3" fontId="3" numFmtId="168" xfId="0" applyAlignment="1" applyBorder="1" applyFont="1" applyNumberFormat="1">
      <alignment shrinkToFit="0" vertical="center" wrapText="0"/>
    </xf>
    <xf borderId="1" fillId="2" fontId="11" numFmtId="168" xfId="0" applyAlignment="1" applyBorder="1" applyFont="1" applyNumberFormat="1">
      <alignment shrinkToFit="0" vertical="center" wrapText="0"/>
    </xf>
    <xf borderId="1" fillId="2" fontId="11" numFmtId="0" xfId="0" applyAlignment="1" applyBorder="1" applyFont="1">
      <alignment shrinkToFit="0" vertical="center" wrapText="0"/>
    </xf>
    <xf borderId="1" fillId="0" fontId="6" numFmtId="0" xfId="0" applyAlignment="1" applyBorder="1" applyFont="1">
      <alignment horizontal="left" readingOrder="0" shrinkToFit="0" vertical="center" wrapText="0"/>
    </xf>
    <xf borderId="1" fillId="0" fontId="6" numFmtId="0" xfId="0" applyAlignment="1" applyBorder="1" applyFont="1">
      <alignment horizontal="left" readingOrder="0" shrinkToFit="0" vertical="center" wrapText="0"/>
    </xf>
    <xf borderId="1" fillId="0" fontId="6" numFmtId="49" xfId="0" applyAlignment="1" applyBorder="1" applyFont="1" applyNumberFormat="1">
      <alignment horizontal="left" readingOrder="0" shrinkToFit="0" vertical="center" wrapText="0"/>
    </xf>
    <xf borderId="1" fillId="2" fontId="12" numFmtId="49" xfId="0" applyAlignment="1" applyBorder="1" applyFont="1" applyNumberFormat="1">
      <alignment horizontal="left" readingOrder="0" shrinkToFit="0" vertical="center" wrapText="0"/>
    </xf>
    <xf borderId="1" fillId="2" fontId="12" numFmtId="0" xfId="0" applyAlignment="1" applyBorder="1" applyFont="1">
      <alignment horizontal="left" readingOrder="0" shrinkToFit="0" vertical="center" wrapText="0"/>
    </xf>
    <xf borderId="3" fillId="3" fontId="9" numFmtId="172" xfId="0" applyAlignment="1" applyBorder="1" applyFont="1" applyNumberFormat="1">
      <alignment horizontal="right" shrinkToFit="0" vertical="center" wrapText="0"/>
    </xf>
    <xf borderId="3" fillId="3" fontId="9" numFmtId="0" xfId="0" applyAlignment="1" applyBorder="1" applyFont="1">
      <alignment shrinkToFit="0" vertical="center" wrapText="0"/>
    </xf>
    <xf borderId="3" fillId="0" fontId="10" numFmtId="0" xfId="0" applyAlignment="1" applyBorder="1" applyFont="1">
      <alignment shrinkToFit="0" vertical="center" wrapText="0"/>
    </xf>
    <xf borderId="3" fillId="3" fontId="9" numFmtId="0" xfId="0" applyAlignment="1" applyBorder="1" applyFont="1">
      <alignment shrinkToFit="0" vertical="center" wrapText="0"/>
    </xf>
    <xf borderId="3" fillId="0" fontId="10" numFmtId="0" xfId="0" applyAlignment="1" applyBorder="1" applyFont="1">
      <alignment readingOrder="0" shrinkToFit="0" vertical="center" wrapText="0"/>
    </xf>
    <xf borderId="4" fillId="0" fontId="6" numFmtId="0" xfId="0" applyAlignment="1" applyBorder="1" applyFont="1">
      <alignment shrinkToFit="0" vertical="center" wrapText="0"/>
    </xf>
    <xf borderId="3" fillId="4" fontId="9" numFmtId="172" xfId="0" applyAlignment="1" applyBorder="1" applyFont="1" applyNumberFormat="1">
      <alignment horizontal="right" shrinkToFit="0" vertical="center" wrapText="0"/>
    </xf>
    <xf borderId="3" fillId="4" fontId="9" numFmtId="0" xfId="0" applyAlignment="1" applyBorder="1" applyFont="1">
      <alignment shrinkToFit="0" vertical="center" wrapText="0"/>
    </xf>
    <xf borderId="3" fillId="3" fontId="9" numFmtId="172" xfId="0" applyAlignment="1" applyBorder="1" applyFont="1" applyNumberFormat="1">
      <alignment shrinkToFit="0" vertical="center" wrapText="0"/>
    </xf>
    <xf borderId="3" fillId="4" fontId="9" numFmtId="172" xfId="0" applyAlignment="1" applyBorder="1" applyFont="1" applyNumberFormat="1">
      <alignment shrinkToFit="0" vertical="center" wrapText="0"/>
    </xf>
    <xf borderId="3" fillId="3" fontId="3" numFmtId="172" xfId="0" applyAlignment="1" applyBorder="1" applyFont="1" applyNumberFormat="1">
      <alignment shrinkToFit="0" vertical="center" wrapText="0"/>
    </xf>
    <xf borderId="3" fillId="4" fontId="3" numFmtId="172" xfId="0" applyAlignment="1" applyBorder="1" applyFont="1" applyNumberFormat="1">
      <alignment shrinkToFit="0" vertical="center" wrapText="0"/>
    </xf>
    <xf borderId="3" fillId="4" fontId="9" numFmtId="170" xfId="0" applyAlignment="1" applyBorder="1" applyFont="1" applyNumberFormat="1">
      <alignment horizontal="right" shrinkToFit="0" vertical="center" wrapText="0"/>
    </xf>
    <xf borderId="2" fillId="0" fontId="6" numFmtId="0" xfId="0" applyAlignment="1" applyBorder="1" applyFont="1">
      <alignment readingOrder="0" shrinkToFit="0" vertical="center" wrapText="0"/>
    </xf>
    <xf borderId="3" fillId="0" fontId="6" numFmtId="0" xfId="0" applyAlignment="1" applyBorder="1" applyFont="1">
      <alignment readingOrder="0" shrinkToFit="0" vertical="center" wrapText="0"/>
    </xf>
    <xf borderId="3" fillId="0" fontId="6" numFmtId="0" xfId="0" applyAlignment="1" applyBorder="1" applyFont="1">
      <alignment readingOrder="0" shrinkToFit="0" vertical="center" wrapText="0"/>
    </xf>
    <xf borderId="2" fillId="0" fontId="3" numFmtId="0" xfId="0" applyAlignment="1" applyBorder="1" applyFont="1">
      <alignment shrinkToFit="0" vertical="bottom" wrapText="0"/>
    </xf>
    <xf borderId="3" fillId="0" fontId="3" numFmtId="0" xfId="0" applyAlignment="1" applyBorder="1" applyFont="1">
      <alignment shrinkToFit="0" vertical="bottom" wrapText="0"/>
    </xf>
    <xf borderId="3" fillId="0" fontId="3" numFmtId="0" xfId="0" applyAlignment="1" applyBorder="1" applyFont="1">
      <alignment shrinkToFit="0" vertical="bottom" wrapText="0"/>
    </xf>
    <xf borderId="2" fillId="0" fontId="6" numFmtId="0" xfId="0" applyAlignment="1" applyBorder="1" applyFont="1">
      <alignment readingOrder="0" shrinkToFit="0" vertical="center" wrapText="0"/>
    </xf>
    <xf borderId="2" fillId="0" fontId="3" numFmtId="0" xfId="0" applyAlignment="1" applyBorder="1" applyFont="1">
      <alignment shrinkToFit="0" vertical="bottom" wrapText="0"/>
    </xf>
    <xf borderId="3" fillId="0" fontId="3" numFmtId="170" xfId="0" applyAlignment="1" applyBorder="1" applyFont="1" applyNumberFormat="1">
      <alignment horizontal="right" shrinkToFit="0" vertical="bottom" wrapText="0"/>
    </xf>
    <xf borderId="3" fillId="0" fontId="3" numFmtId="0" xfId="0" applyAlignment="1" applyBorder="1" applyFont="1">
      <alignment horizontal="right" shrinkToFit="0" vertical="bottom" wrapText="0"/>
    </xf>
    <xf borderId="3" fillId="0" fontId="6" numFmtId="171" xfId="0" applyAlignment="1" applyBorder="1" applyFont="1" applyNumberFormat="1">
      <alignment readingOrder="0" shrinkToFit="0" vertical="center" wrapText="0"/>
    </xf>
    <xf borderId="3" fillId="0" fontId="3" numFmtId="0" xfId="0" applyAlignment="1" applyBorder="1" applyFont="1">
      <alignment readingOrder="0" shrinkToFit="0" vertical="bottom" wrapText="0"/>
    </xf>
    <xf borderId="1" fillId="2" fontId="13" numFmtId="0" xfId="0" applyAlignment="1" applyBorder="1" applyFont="1">
      <alignment shrinkToFit="0" vertical="center" wrapText="0"/>
    </xf>
    <xf borderId="0" fillId="0" fontId="14" numFmtId="0" xfId="0" applyAlignment="1" applyFont="1">
      <alignment vertical="bottom"/>
    </xf>
    <xf borderId="1" fillId="0" fontId="7" numFmtId="0" xfId="0" applyAlignment="1" applyBorder="1" applyFont="1">
      <alignment horizontal="left" readingOrder="0" shrinkToFit="0" vertical="top" wrapText="0"/>
    </xf>
    <xf borderId="1" fillId="0" fontId="15" numFmtId="0" xfId="0" applyAlignment="1" applyBorder="1" applyFont="1">
      <alignment horizontal="left" readingOrder="0" shrinkToFit="0" vertical="top" wrapText="0"/>
    </xf>
    <xf borderId="1" fillId="2" fontId="4" numFmtId="0" xfId="0" applyAlignment="1" applyBorder="1" applyFont="1">
      <alignment horizontal="left" readingOrder="0" shrinkToFit="0" vertical="top" wrapText="0"/>
    </xf>
    <xf borderId="1" fillId="0" fontId="7" numFmtId="0" xfId="0" applyAlignment="1" applyBorder="1" applyFont="1">
      <alignment horizontal="left" readingOrder="0" shrinkToFit="0" vertical="top" wrapText="0"/>
    </xf>
    <xf borderId="0" fillId="0" fontId="8" numFmtId="0" xfId="0" applyAlignment="1" applyFont="1">
      <alignment vertical="top"/>
    </xf>
    <xf borderId="3" fillId="3" fontId="9" numFmtId="172" xfId="0" applyAlignment="1" applyBorder="1" applyFont="1" applyNumberFormat="1">
      <alignment horizontal="right" shrinkToFit="0" vertical="center" wrapText="0"/>
    </xf>
    <xf borderId="3" fillId="3" fontId="9" numFmtId="165" xfId="0" applyAlignment="1" applyBorder="1" applyFont="1" applyNumberFormat="1">
      <alignment horizontal="right" shrinkToFit="0" vertical="center" wrapText="0"/>
    </xf>
    <xf borderId="3" fillId="5" fontId="16" numFmtId="0" xfId="0" applyAlignment="1" applyBorder="1" applyFill="1" applyFont="1">
      <alignment shrinkToFit="0" vertical="center" wrapText="0"/>
    </xf>
    <xf borderId="3" fillId="3" fontId="9" numFmtId="173" xfId="0" applyAlignment="1" applyBorder="1" applyFont="1" applyNumberFormat="1">
      <alignment horizontal="right" shrinkToFit="0" vertical="center" wrapText="0"/>
    </xf>
    <xf borderId="3" fillId="3" fontId="9" numFmtId="173" xfId="0" applyAlignment="1" applyBorder="1" applyFont="1" applyNumberFormat="1">
      <alignment shrinkToFit="0" vertical="center" wrapText="0"/>
    </xf>
    <xf borderId="3" fillId="3" fontId="9" numFmtId="167" xfId="0" applyAlignment="1" applyBorder="1" applyFont="1" applyNumberFormat="1">
      <alignment horizontal="right" shrinkToFit="0" vertical="center" wrapText="0"/>
    </xf>
    <xf borderId="3" fillId="3" fontId="9" numFmtId="3" xfId="0" applyAlignment="1" applyBorder="1" applyFont="1" applyNumberFormat="1">
      <alignment horizontal="right" shrinkToFit="0" vertical="center" wrapText="0"/>
    </xf>
    <xf borderId="3" fillId="3" fontId="17" numFmtId="0" xfId="0" applyAlignment="1" applyBorder="1" applyFont="1">
      <alignment shrinkToFit="0" vertical="center" wrapText="0"/>
    </xf>
    <xf borderId="3" fillId="3" fontId="3" numFmtId="49" xfId="0" applyAlignment="1" applyBorder="1" applyFont="1" applyNumberFormat="1">
      <alignment shrinkToFit="0" vertical="center" wrapText="0"/>
    </xf>
    <xf borderId="3" fillId="3" fontId="3" numFmtId="167" xfId="0" applyAlignment="1" applyBorder="1" applyFont="1" applyNumberFormat="1">
      <alignment shrinkToFit="0" vertical="center" wrapText="0"/>
    </xf>
    <xf borderId="3" fillId="3" fontId="9" numFmtId="0" xfId="0" applyAlignment="1" applyBorder="1" applyFont="1">
      <alignment shrinkToFit="0" vertical="center" wrapText="0"/>
    </xf>
    <xf borderId="3" fillId="3" fontId="3" numFmtId="167" xfId="0" applyAlignment="1" applyBorder="1" applyFont="1" applyNumberFormat="1">
      <alignment readingOrder="0" shrinkToFit="0" vertical="center" wrapText="0"/>
    </xf>
    <xf borderId="3" fillId="3" fontId="3" numFmtId="0" xfId="0" applyAlignment="1" applyBorder="1" applyFont="1">
      <alignment readingOrder="0" shrinkToFit="0" vertical="center" wrapText="0"/>
    </xf>
    <xf borderId="3" fillId="4" fontId="9" numFmtId="172" xfId="0" applyAlignment="1" applyBorder="1" applyFont="1" applyNumberFormat="1">
      <alignment horizontal="right" shrinkToFit="0" vertical="center" wrapText="0"/>
    </xf>
    <xf borderId="3" fillId="6" fontId="4" numFmtId="0" xfId="0" applyAlignment="1" applyBorder="1" applyFill="1" applyFont="1">
      <alignment shrinkToFit="0" vertical="center" wrapText="0"/>
    </xf>
    <xf borderId="3" fillId="4" fontId="9" numFmtId="173" xfId="0" applyAlignment="1" applyBorder="1" applyFont="1" applyNumberFormat="1">
      <alignment horizontal="right" shrinkToFit="0" vertical="center" wrapText="0"/>
    </xf>
    <xf borderId="3" fillId="4" fontId="9" numFmtId="173" xfId="0" applyAlignment="1" applyBorder="1" applyFont="1" applyNumberFormat="1">
      <alignment horizontal="right" readingOrder="0" shrinkToFit="0" vertical="center" wrapText="0"/>
    </xf>
    <xf borderId="3" fillId="4" fontId="9" numFmtId="173" xfId="0" applyAlignment="1" applyBorder="1" applyFont="1" applyNumberFormat="1">
      <alignment shrinkToFit="0" vertical="center" wrapText="0"/>
    </xf>
    <xf borderId="3" fillId="4" fontId="9" numFmtId="167" xfId="0" applyAlignment="1" applyBorder="1" applyFont="1" applyNumberFormat="1">
      <alignment horizontal="right" shrinkToFit="0" vertical="center" wrapText="0"/>
    </xf>
    <xf borderId="3" fillId="4" fontId="9" numFmtId="3" xfId="0" applyAlignment="1" applyBorder="1" applyFont="1" applyNumberFormat="1">
      <alignment horizontal="right" shrinkToFit="0" vertical="center" wrapText="0"/>
    </xf>
    <xf borderId="3" fillId="4" fontId="17" numFmtId="0" xfId="0" applyAlignment="1" applyBorder="1" applyFont="1">
      <alignment shrinkToFit="0" vertical="center" wrapText="0"/>
    </xf>
    <xf borderId="3" fillId="4" fontId="3" numFmtId="49" xfId="0" applyAlignment="1" applyBorder="1" applyFont="1" applyNumberFormat="1">
      <alignment shrinkToFit="0" vertical="center" wrapText="0"/>
    </xf>
    <xf borderId="3" fillId="4" fontId="3" numFmtId="167" xfId="0" applyAlignment="1" applyBorder="1" applyFont="1" applyNumberFormat="1">
      <alignment shrinkToFit="0" vertical="center" wrapText="0"/>
    </xf>
    <xf borderId="3" fillId="4" fontId="9" numFmtId="0" xfId="0" applyAlignment="1" applyBorder="1" applyFont="1">
      <alignment shrinkToFit="0" vertical="center" wrapText="0"/>
    </xf>
    <xf borderId="3" fillId="7" fontId="18" numFmtId="0" xfId="0" applyAlignment="1" applyBorder="1" applyFill="1" applyFont="1">
      <alignment shrinkToFit="0" vertical="center" wrapText="0"/>
    </xf>
    <xf borderId="3" fillId="4" fontId="9" numFmtId="165" xfId="0" applyAlignment="1" applyBorder="1" applyFont="1" applyNumberFormat="1">
      <alignment horizontal="right" shrinkToFit="0" vertical="center" wrapText="0"/>
    </xf>
    <xf borderId="3" fillId="3" fontId="9" numFmtId="173" xfId="0" applyAlignment="1" applyBorder="1" applyFont="1" applyNumberFormat="1">
      <alignment horizontal="right" readingOrder="0" shrinkToFit="0" vertical="center" wrapText="0"/>
    </xf>
    <xf borderId="3" fillId="8" fontId="19" numFmtId="0" xfId="0" applyAlignment="1" applyBorder="1" applyFill="1" applyFont="1">
      <alignment shrinkToFit="0" vertical="center" wrapText="0"/>
    </xf>
    <xf borderId="3" fillId="4" fontId="20" numFmtId="0" xfId="0" applyAlignment="1" applyBorder="1" applyFont="1">
      <alignment shrinkToFit="0" vertical="center" wrapText="0"/>
    </xf>
    <xf borderId="3" fillId="4" fontId="3" numFmtId="0" xfId="0" applyAlignment="1" applyBorder="1" applyFont="1">
      <alignment readingOrder="0" shrinkToFit="0" vertical="center" wrapText="0"/>
    </xf>
    <xf borderId="3" fillId="9" fontId="15" numFmtId="0" xfId="0" applyAlignment="1" applyBorder="1" applyFill="1" applyFont="1">
      <alignment shrinkToFit="0" vertical="center" wrapText="0"/>
    </xf>
    <xf borderId="3" fillId="10" fontId="21" numFmtId="0" xfId="0" applyAlignment="1" applyBorder="1" applyFill="1" applyFont="1">
      <alignment shrinkToFit="0" vertical="center" wrapText="0"/>
    </xf>
    <xf borderId="3" fillId="4" fontId="22" numFmtId="0" xfId="0" applyAlignment="1" applyBorder="1" applyFont="1">
      <alignment shrinkToFit="0" vertical="center" wrapText="0"/>
    </xf>
    <xf borderId="3" fillId="4" fontId="9" numFmtId="49" xfId="0" applyAlignment="1" applyBorder="1" applyFont="1" applyNumberFormat="1">
      <alignment shrinkToFit="0" vertical="center" wrapText="0"/>
    </xf>
    <xf borderId="3" fillId="4" fontId="3" numFmtId="168" xfId="0" applyAlignment="1" applyBorder="1" applyFont="1" applyNumberFormat="1">
      <alignment shrinkToFit="0" vertical="center" wrapText="0"/>
    </xf>
    <xf borderId="4" fillId="0" fontId="10" numFmtId="0" xfId="0" applyAlignment="1" applyBorder="1" applyFont="1">
      <alignment readingOrder="0" shrinkToFit="0" vertical="center" wrapText="0"/>
    </xf>
    <xf borderId="3" fillId="3" fontId="22" numFmtId="0" xfId="0" applyAlignment="1" applyBorder="1" applyFont="1">
      <alignment shrinkToFit="0" vertical="center" wrapText="0"/>
    </xf>
    <xf borderId="3" fillId="3" fontId="9" numFmtId="49" xfId="0" applyAlignment="1" applyBorder="1" applyFont="1" applyNumberFormat="1">
      <alignment shrinkToFit="0" vertical="center" wrapText="0"/>
    </xf>
    <xf borderId="3" fillId="3" fontId="3" numFmtId="168" xfId="0" applyAlignment="1" applyBorder="1" applyFont="1" applyNumberFormat="1">
      <alignment shrinkToFit="0" vertical="center" wrapText="0"/>
    </xf>
    <xf borderId="1" fillId="0" fontId="15" numFmtId="0" xfId="0" applyAlignment="1" applyBorder="1" applyFont="1">
      <alignment horizontal="left" readingOrder="0" shrinkToFit="0" vertical="center" wrapText="0"/>
    </xf>
    <xf borderId="1" fillId="0" fontId="15" numFmtId="49" xfId="0" applyAlignment="1" applyBorder="1" applyFont="1" applyNumberFormat="1">
      <alignment horizontal="left" readingOrder="0" shrinkToFit="0" vertical="center" wrapText="0"/>
    </xf>
    <xf borderId="3" fillId="3" fontId="2" numFmtId="0" xfId="0" applyAlignment="1" applyBorder="1" applyFont="1">
      <alignment shrinkToFit="0" vertical="bottom" wrapText="0"/>
    </xf>
    <xf borderId="3" fillId="3" fontId="2" numFmtId="0" xfId="0" applyAlignment="1" applyBorder="1" applyFont="1">
      <alignment shrinkToFit="0" vertical="bottom" wrapText="0"/>
    </xf>
    <xf borderId="3" fillId="3" fontId="2" numFmtId="0" xfId="0" applyAlignment="1" applyBorder="1" applyFont="1">
      <alignment shrinkToFit="0" vertical="center" wrapText="0"/>
    </xf>
    <xf borderId="3" fillId="3" fontId="2" numFmtId="173" xfId="0" applyAlignment="1" applyBorder="1" applyFont="1" applyNumberFormat="1">
      <alignment horizontal="right" shrinkToFit="0" vertical="center" wrapText="0"/>
    </xf>
    <xf borderId="3" fillId="0" fontId="2" numFmtId="0" xfId="0" applyAlignment="1" applyBorder="1" applyFont="1">
      <alignment shrinkToFit="0" vertical="center" wrapText="0"/>
    </xf>
    <xf borderId="3" fillId="0" fontId="2" numFmtId="0" xfId="0" applyAlignment="1" applyBorder="1" applyFont="1">
      <alignment shrinkToFit="0" vertical="center" wrapText="0"/>
    </xf>
    <xf borderId="3" fillId="4" fontId="2" numFmtId="0" xfId="0" applyAlignment="1" applyBorder="1" applyFont="1">
      <alignment shrinkToFit="0" vertical="bottom" wrapText="0"/>
    </xf>
    <xf borderId="3" fillId="4" fontId="2" numFmtId="0" xfId="0" applyAlignment="1" applyBorder="1" applyFont="1">
      <alignment shrinkToFit="0" vertical="bottom" wrapText="0"/>
    </xf>
    <xf borderId="3" fillId="4" fontId="2" numFmtId="0" xfId="0" applyAlignment="1" applyBorder="1" applyFont="1">
      <alignment shrinkToFit="0" vertical="center" wrapText="0"/>
    </xf>
    <xf borderId="3" fillId="4" fontId="2" numFmtId="173" xfId="0" applyAlignment="1" applyBorder="1" applyFont="1" applyNumberFormat="1">
      <alignment horizontal="right" shrinkToFit="0" vertical="center" wrapText="0"/>
    </xf>
    <xf borderId="3" fillId="3" fontId="2" numFmtId="0" xfId="0" applyAlignment="1" applyBorder="1" applyFont="1">
      <alignment shrinkToFit="0" vertical="center" wrapText="0"/>
    </xf>
    <xf borderId="3" fillId="4" fontId="2" numFmtId="0" xfId="0" applyAlignment="1" applyBorder="1" applyFont="1">
      <alignment shrinkToFit="0" vertical="center" wrapText="0"/>
    </xf>
    <xf borderId="3" fillId="3" fontId="2" numFmtId="173" xfId="0" applyAlignment="1" applyBorder="1" applyFont="1" applyNumberFormat="1">
      <alignment shrinkToFit="0" vertical="center" wrapText="0"/>
    </xf>
    <xf borderId="3" fillId="0" fontId="2" numFmtId="0" xfId="0" applyAlignment="1" applyBorder="1" applyFont="1">
      <alignment shrinkToFit="0" vertical="center" wrapText="0"/>
    </xf>
    <xf borderId="3" fillId="3" fontId="2" numFmtId="168" xfId="0" applyAlignment="1" applyBorder="1" applyFont="1" applyNumberFormat="1">
      <alignment horizontal="right" shrinkToFit="0" vertical="center" wrapText="0"/>
    </xf>
    <xf borderId="3" fillId="4" fontId="2" numFmtId="173" xfId="0" applyAlignment="1" applyBorder="1" applyFont="1" applyNumberFormat="1">
      <alignment shrinkToFit="0" vertical="center" wrapText="0"/>
    </xf>
    <xf borderId="3" fillId="3" fontId="2" numFmtId="167" xfId="0" applyAlignment="1" applyBorder="1" applyFont="1" applyNumberFormat="1">
      <alignment horizontal="right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4" fontId="2" numFmtId="168" xfId="0" applyAlignment="1" applyBorder="1" applyFont="1" applyNumberFormat="1">
      <alignment horizontal="right" shrinkToFit="0" vertical="center" wrapText="0"/>
    </xf>
    <xf borderId="3" fillId="3" fontId="2" numFmtId="168" xfId="0" applyAlignment="1" applyBorder="1" applyFont="1" applyNumberFormat="1">
      <alignment shrinkToFit="0" vertical="center" wrapText="0"/>
    </xf>
    <xf borderId="3" fillId="4" fontId="2" numFmtId="168" xfId="0" applyAlignment="1" applyBorder="1" applyFont="1" applyNumberFormat="1">
      <alignment shrinkToFit="0" vertical="center" wrapText="0"/>
    </xf>
    <xf borderId="1" fillId="2" fontId="4" numFmtId="0" xfId="0" applyAlignment="1" applyBorder="1" applyFont="1">
      <alignment shrinkToFit="0" vertical="center" wrapText="0"/>
    </xf>
    <xf borderId="2" fillId="0" fontId="6" numFmtId="0" xfId="0" applyAlignment="1" applyBorder="1" applyFont="1">
      <alignment shrinkToFit="0" vertical="center" wrapText="0"/>
    </xf>
    <xf borderId="2" fillId="3" fontId="23" numFmtId="0" xfId="0" applyAlignment="1" applyBorder="1" applyFont="1">
      <alignment readingOrder="0" shrinkToFit="0" vertical="center" wrapText="0"/>
    </xf>
    <xf borderId="2" fillId="11" fontId="23" numFmtId="0" xfId="0" applyAlignment="1" applyBorder="1" applyFill="1" applyFont="1">
      <alignment readingOrder="0" shrinkToFit="0" vertical="center" wrapText="0"/>
    </xf>
    <xf borderId="2" fillId="11" fontId="3" numFmtId="0" xfId="0" applyAlignment="1" applyBorder="1" applyFont="1">
      <alignment readingOrder="0" shrinkToFit="0" vertical="center" wrapText="0"/>
    </xf>
    <xf borderId="2" fillId="3" fontId="3" numFmtId="0" xfId="0" applyAlignment="1" applyBorder="1" applyFont="1">
      <alignment readingOrder="0" shrinkToFit="0" vertical="center" wrapText="0"/>
    </xf>
    <xf borderId="3" fillId="3" fontId="23" numFmtId="0" xfId="0" applyAlignment="1" applyBorder="1" applyFont="1">
      <alignment horizontal="right" shrinkToFit="0" vertical="center" wrapText="0"/>
    </xf>
    <xf borderId="3" fillId="0" fontId="6" numFmtId="0" xfId="0" applyAlignment="1" applyBorder="1" applyFont="1">
      <alignment shrinkToFit="0" vertical="center" wrapText="0"/>
    </xf>
    <xf borderId="3" fillId="0" fontId="6" numFmtId="174" xfId="0" applyAlignment="1" applyBorder="1" applyFont="1" applyNumberFormat="1">
      <alignment readingOrder="0" shrinkToFit="0" vertical="center" wrapText="0"/>
    </xf>
    <xf borderId="3" fillId="12" fontId="23" numFmtId="0" xfId="0" applyAlignment="1" applyBorder="1" applyFill="1" applyFont="1">
      <alignment horizontal="right" shrinkToFit="0" vertical="center" wrapText="0"/>
    </xf>
    <xf borderId="3" fillId="3" fontId="10" numFmtId="0" xfId="0" applyAlignment="1" applyBorder="1" applyFont="1">
      <alignment horizontal="left" shrinkToFit="0" vertical="center" wrapText="1"/>
    </xf>
    <xf borderId="3" fillId="0" fontId="6" numFmtId="0" xfId="0" applyAlignment="1" applyBorder="1" applyFont="1">
      <alignment shrinkToFit="0" vertical="center" wrapText="0"/>
    </xf>
    <xf borderId="3" fillId="0" fontId="6" numFmtId="168" xfId="0" applyAlignment="1" applyBorder="1" applyFont="1" applyNumberFormat="1">
      <alignment shrinkToFit="0" vertical="center" wrapText="0"/>
    </xf>
    <xf borderId="3" fillId="0" fontId="6" numFmtId="172" xfId="0" applyAlignment="1" applyBorder="1" applyFont="1" applyNumberFormat="1">
      <alignment readingOrder="0" shrinkToFit="0" vertical="center" wrapText="0"/>
    </xf>
    <xf borderId="3" fillId="0" fontId="6" numFmtId="169" xfId="0" applyAlignment="1" applyBorder="1" applyFont="1" applyNumberFormat="1">
      <alignment readingOrder="0" shrinkToFit="0" vertical="center" wrapText="0"/>
    </xf>
    <xf borderId="3" fillId="0" fontId="6" numFmtId="172" xfId="0" applyAlignment="1" applyBorder="1" applyFont="1" applyNumberFormat="1">
      <alignment shrinkToFit="0" vertical="center" wrapText="0"/>
    </xf>
    <xf borderId="3" fillId="0" fontId="24" numFmtId="171" xfId="0" applyAlignment="1" applyBorder="1" applyFont="1" applyNumberFormat="1">
      <alignment readingOrder="0" shrinkToFit="0" vertical="center" wrapText="0"/>
    </xf>
    <xf borderId="3" fillId="0" fontId="24" numFmtId="168" xfId="0" applyAlignment="1" applyBorder="1" applyFont="1" applyNumberFormat="1">
      <alignment readingOrder="0" shrinkToFit="0" vertical="center" wrapText="0"/>
    </xf>
    <xf borderId="1" fillId="2" fontId="12" numFmtId="0" xfId="0" applyAlignment="1" applyBorder="1" applyFont="1">
      <alignment horizontal="left" readingOrder="0" shrinkToFit="0" vertical="center" wrapText="0"/>
    </xf>
    <xf borderId="1" fillId="0" fontId="7" numFmtId="0" xfId="0" applyAlignment="1" applyBorder="1" applyFont="1">
      <alignment horizontal="left" readingOrder="0" shrinkToFit="0" vertical="center" wrapText="0"/>
    </xf>
    <xf borderId="1" fillId="0" fontId="7" numFmtId="49" xfId="0" applyAlignment="1" applyBorder="1" applyFont="1" applyNumberFormat="1">
      <alignment horizontal="left" readingOrder="0" shrinkToFit="0" vertical="center" wrapText="0"/>
    </xf>
    <xf borderId="3" fillId="3" fontId="23" numFmtId="0" xfId="0" applyAlignment="1" applyBorder="1" applyFont="1">
      <alignment shrinkToFit="0" vertical="center" wrapText="0"/>
    </xf>
    <xf borderId="4" fillId="0" fontId="6" numFmtId="0" xfId="0" applyAlignment="1" applyBorder="1" applyFont="1">
      <alignment readingOrder="0" shrinkToFit="0" vertical="center" wrapText="0"/>
    </xf>
    <xf borderId="3" fillId="4" fontId="23" numFmtId="0" xfId="0" applyAlignment="1" applyBorder="1" applyFont="1">
      <alignment shrinkToFit="0" vertical="center" wrapText="0"/>
    </xf>
    <xf borderId="3" fillId="0" fontId="6" numFmtId="0" xfId="0" applyAlignment="1" applyBorder="1" applyFont="1">
      <alignment readingOrder="0" shrinkToFit="0" vertical="center" wrapText="0"/>
    </xf>
    <xf borderId="3" fillId="0" fontId="6" numFmtId="0" xfId="0" applyAlignment="1" applyBorder="1" applyFont="1">
      <alignment horizontal="right" readingOrder="0" shrinkToFit="0" vertical="center" wrapText="0"/>
    </xf>
    <xf borderId="3" fillId="0" fontId="6" numFmtId="0" xfId="0" applyAlignment="1" applyBorder="1" applyFont="1">
      <alignment horizontal="right" shrinkToFit="0" vertical="center" wrapText="0"/>
    </xf>
    <xf borderId="3" fillId="0" fontId="6" numFmtId="167" xfId="0" applyAlignment="1" applyBorder="1" applyFont="1" applyNumberFormat="1">
      <alignment readingOrder="0" shrinkToFit="0" vertical="center" wrapText="0"/>
    </xf>
    <xf borderId="3" fillId="0" fontId="6" numFmtId="168" xfId="0" applyAlignment="1" applyBorder="1" applyFont="1" applyNumberFormat="1">
      <alignment readingOrder="0" shrinkToFit="0" vertical="center" wrapText="0"/>
    </xf>
    <xf borderId="3" fillId="0" fontId="6" numFmtId="175" xfId="0" applyAlignment="1" applyBorder="1" applyFont="1" applyNumberFormat="1">
      <alignment readingOrder="0" shrinkToFit="0" vertical="center" wrapText="0"/>
    </xf>
    <xf borderId="3" fillId="0" fontId="6" numFmtId="167" xfId="0" applyAlignment="1" applyBorder="1" applyFont="1" applyNumberFormat="1">
      <alignment shrinkToFit="0" vertical="center" wrapText="0"/>
    </xf>
    <xf borderId="3" fillId="0" fontId="6" numFmtId="0" xfId="0" applyAlignment="1" applyBorder="1" applyFont="1">
      <alignment shrinkToFit="0" vertical="center" wrapText="0"/>
    </xf>
    <xf borderId="2" fillId="4" fontId="23" numFmtId="0" xfId="0" applyAlignment="1" applyBorder="1" applyFont="1">
      <alignment shrinkToFit="0" vertical="center" wrapText="0"/>
    </xf>
    <xf borderId="3" fillId="4" fontId="23" numFmtId="0" xfId="0" applyAlignment="1" applyBorder="1" applyFont="1">
      <alignment shrinkToFit="0" vertical="center" wrapText="0"/>
    </xf>
    <xf borderId="3" fillId="4" fontId="23" numFmtId="0" xfId="0" applyAlignment="1" applyBorder="1" applyFont="1">
      <alignment horizontal="right" readingOrder="0" shrinkToFit="0" vertical="center" wrapText="0"/>
    </xf>
    <xf borderId="3" fillId="4" fontId="23" numFmtId="0" xfId="0" applyAlignment="1" applyBorder="1" applyFont="1">
      <alignment readingOrder="0" shrinkToFit="0" vertical="center" wrapText="0"/>
    </xf>
    <xf borderId="3" fillId="4" fontId="23" numFmtId="0" xfId="0" applyAlignment="1" applyBorder="1" applyFont="1">
      <alignment shrinkToFit="0" vertical="center" wrapText="0"/>
    </xf>
    <xf borderId="3" fillId="4" fontId="23" numFmtId="0" xfId="0" applyAlignment="1" applyBorder="1" applyFont="1">
      <alignment shrinkToFit="0" vertical="center" wrapText="0"/>
    </xf>
    <xf borderId="3" fillId="4" fontId="25" numFmtId="0" xfId="0" applyAlignment="1" applyBorder="1" applyFont="1">
      <alignment shrinkToFit="0" vertical="center" wrapText="0"/>
    </xf>
    <xf borderId="3" fillId="4" fontId="23" numFmtId="169" xfId="0" applyAlignment="1" applyBorder="1" applyFont="1" applyNumberFormat="1">
      <alignment horizontal="right" shrinkToFit="0" vertical="center" wrapText="0"/>
    </xf>
    <xf borderId="3" fillId="4" fontId="23" numFmtId="168" xfId="0" applyAlignment="1" applyBorder="1" applyFont="1" applyNumberFormat="1">
      <alignment horizontal="right" shrinkToFit="0" vertical="center" wrapText="0"/>
    </xf>
    <xf borderId="1" fillId="2" fontId="13" numFmtId="0" xfId="0" applyAlignment="1" applyBorder="1" applyFont="1">
      <alignment shrinkToFit="0" vertical="center" wrapText="0"/>
    </xf>
    <xf borderId="1" fillId="2" fontId="11" numFmtId="168" xfId="0" applyAlignment="1" applyBorder="1" applyFont="1" applyNumberFormat="1">
      <alignment shrinkToFit="0" vertical="center" wrapText="0"/>
    </xf>
    <xf borderId="0" fillId="2" fontId="14" numFmtId="0" xfId="0" applyAlignment="1" applyFont="1">
      <alignment vertical="bottom"/>
    </xf>
    <xf borderId="5" fillId="11" fontId="9" numFmtId="0" xfId="0" applyAlignment="1" applyBorder="1" applyFont="1">
      <alignment shrinkToFit="0" vertical="center" wrapText="0"/>
    </xf>
    <xf borderId="5" fillId="3" fontId="9" numFmtId="0" xfId="0" applyAlignment="1" applyBorder="1" applyFont="1">
      <alignment shrinkToFit="0" vertical="center" wrapText="0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CB1B27"/>
          <bgColor rgb="FFCB1B27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EFEFEF"/>
          <bgColor rgb="FFEFEFEF"/>
        </patternFill>
      </fill>
      <border/>
    </dxf>
  </dxfs>
  <tableStyles count="17">
    <tableStyle count="4" pivot="0" name="Touw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Bouldermatt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Helm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Setje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Karabiner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Klemver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Nut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Klettersteigset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IJsbor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Bivakzakk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Lawinepieper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Sonde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Sneeuwschepp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Pickels &amp; IJsbijl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Stijgijzers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Stijgijzerhoezen-style">
      <tableStyleElement dxfId="1" type="headerRow"/>
      <tableStyleElement dxfId="2" type="firstRowStripe"/>
      <tableStyleElement dxfId="3" type="secondRowStripe"/>
      <tableStyleElement dxfId="1" type="totalRow"/>
    </tableStyle>
    <tableStyle count="4" pivot="0" name="Overig-style">
      <tableStyleElement dxfId="1" type="headerRow"/>
      <tableStyleElement dxfId="2" type="firstRowStripe"/>
      <tableStyleElement dxfId="3" type="secondRowStripe"/>
      <tableStyleElement dxfId="1" type="totalRow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totalsRowCount="1" ref="A1:AJ107" displayName="Touwen" name="Touwen" id="1">
  <autoFilter ref="$A$1:$AJ$107"/>
  <tableColumns count="36">
    <tableColumn name="Naam" id="1"/>
    <tableColumn name="Categorie" id="2"/>
    <tableColumn name="Nummer" id="3"/>
    <tableColumn name="Code" id="4"/>
    <tableColumn name="Huidige lengte (m)" id="5"/>
    <tableColumn name="Fabriekslengte (m)" id="6"/>
    <tableColumn name="Diameter (mm)" id="7"/>
    <tableColumn name="Kleur" id="8"/>
    <tableColumn name="Type" id="9"/>
    <tableColumn name="Productiedatum" id="10"/>
    <tableColumn name="Merk" id="11"/>
    <tableColumn name="Serienummer" id="12"/>
    <tableColumn name="Moedertouw" id="13"/>
    <tableColumn name="Beschrijving" id="14"/>
    <tableColumn name="Label" id="15"/>
    <tableColumn name="Laatste onderhoudsdatum" id="16"/>
    <tableColumn name="Onderhoudskosten" id="17"/>
    <tableColumn name="Onderhoudvervaltermijn (jaar)" id="18"/>
    <tableColumn name="Aanschafdatummethode" id="19"/>
    <tableColumn name="Aanschafdatum" id="20"/>
    <tableColumn name="Referentienummer van aanschafbewijs" id="21"/>
    <tableColumn name="Boekstuknummer" id="22"/>
    <tableColumn name="Waarderingsmethode" id="23"/>
    <tableColumn name="Waarderingsdatum" id="24"/>
    <tableColumn totalsRowFunction="custom" name="Waardering" id="25"/>
    <tableColumn name="Afschrijfduur (jaar)" id="26"/>
    <tableColumn totalsRowFunction="custom" name="Afschrijfwaarde" id="27"/>
    <tableColumn name="Afschrijfdatum" id="28"/>
    <tableColumn name="Reden van afschrijving" id="29"/>
    <tableColumn name="Locatie" id="30"/>
    <tableColumn name="Status" id="31"/>
    <tableColumn name="Teldatum" id="32"/>
    <tableColumn name="Telstatus" id="33"/>
    <tableColumn name="Controledatum" id="34"/>
    <tableColumn name="Controlestatus" id="35"/>
    <tableColumn name="Opmerking" id="36"/>
  </tableColumns>
  <tableStyleInfo name="Touwen-style" showColumnStripes="0" showFirstColumn="1" showLastColumn="1" showRowStripes="1"/>
</table>
</file>

<file path=xl/tables/table10.xml><?xml version="1.0" encoding="utf-8"?>
<table xmlns="http://schemas.openxmlformats.org/spreadsheetml/2006/main" totalsRowCount="1" ref="A1:AE17" displayName="Table9" name="Table9" id="10">
  <tableColumns count="31">
    <tableColumn name="Naam" id="1"/>
    <tableColumn name="Categorie" id="2"/>
    <tableColumn name="Nummer" id="3"/>
    <tableColumn name="Code" id="4"/>
    <tableColumn name="Productiedatum" id="5"/>
    <tableColumn name="Merk" id="6"/>
    <tableColumn name="Maat" id="7"/>
    <tableColumn name="Serienummer" id="8"/>
    <tableColumn name="Beschrijving" id="9"/>
    <tableColumn name="Label" id="10"/>
    <tableColumn name="Laatste onderhoudsdatum" id="11"/>
    <tableColumn name="Onderhoudskosten" id="12"/>
    <tableColumn name="Onderhoudvervaltermijn (jaar)" id="13"/>
    <tableColumn name="Aanschafdatummethode" id="14"/>
    <tableColumn name="Aanschafdatum" id="15"/>
    <tableColumn name="Referentienummer   van aanschafbewijs" id="16"/>
    <tableColumn name="Boekstuknummer" id="17"/>
    <tableColumn name="Waarderingsmethode" id="18"/>
    <tableColumn name="Waarderingsdatum" id="19"/>
    <tableColumn name="Waardering" id="20"/>
    <tableColumn name="Afschrijfduur (jaar)" id="21"/>
    <tableColumn name="Afschrijfwaarde" id="22"/>
    <tableColumn name="Afschrijfdatum" id="23"/>
    <tableColumn name="Reden van afschrijving" id="24"/>
    <tableColumn name="Locatie" id="25"/>
    <tableColumn name="Status" id="26"/>
    <tableColumn name="Teldatum" id="27"/>
    <tableColumn name="Telstatus" id="28"/>
    <tableColumn name="Controledatum" id="29"/>
    <tableColumn name="Controlestatus" id="30"/>
    <tableColumn name="Opmerking" id="31"/>
  </tableColumns>
  <tableStyleInfo name="Bivakzakken-style" showColumnStripes="0" showFirstColumn="1" showLastColumn="1" showRowStripes="1"/>
</table>
</file>

<file path=xl/tables/table11.xml><?xml version="1.0" encoding="utf-8"?>
<table xmlns="http://schemas.openxmlformats.org/spreadsheetml/2006/main" totalsRowCount="1" ref="A1:AE14" displayName="Lawinepiepers" name="Lawinepiepers" id="11">
  <tableColumns count="31">
    <tableColumn name="Naam" id="1"/>
    <tableColumn name="Categorie" id="2"/>
    <tableColumn name="Nummer" id="3"/>
    <tableColumn name="Code" id="4"/>
    <tableColumn name="Code_x000a_(Lawineset)" id="5"/>
    <tableColumn name="Productiedatum" id="6"/>
    <tableColumn name="Merk" id="7"/>
    <tableColumn name="Frequentievariant" id="8"/>
    <tableColumn name="Kleur" id="9"/>
    <tableColumn name="Accessoires" id="10"/>
    <tableColumn name="Serienummer" id="11"/>
    <tableColumn name="Beschrijving" id="12"/>
    <tableColumn name="Label" id="13"/>
    <tableColumn name="Laatste onderhoudsdatum" id="14"/>
    <tableColumn name="Onderhoudskosten" id="15"/>
    <tableColumn name="Onderhoudvervaltermijn (jaar)" id="16"/>
    <tableColumn name="Aanschafdatummethode" id="17"/>
    <tableColumn name="Aanschafdatum" id="18"/>
    <tableColumn name="Referentienummer   van aanschafbewijs" id="19"/>
    <tableColumn name="Boekstuknummer" id="20"/>
    <tableColumn name="Waarderingsmethode" id="21"/>
    <tableColumn name="Waarderingsdatum" id="22"/>
    <tableColumn name="Waardering" id="23"/>
    <tableColumn name="Controledatum" id="24"/>
    <tableColumn name="Afschrijfduur (jaar)" id="25"/>
    <tableColumn name="Afschrijfwaarde" id="26"/>
    <tableColumn name="Afschrijfdatum" id="27"/>
    <tableColumn name="Reden van afschrijving" id="28"/>
    <tableColumn name="Locatie" id="29"/>
    <tableColumn name="Status" id="30"/>
    <tableColumn name="Opmerking" id="31"/>
  </tableColumns>
  <tableStyleInfo name="Lawinepiepers-style" showColumnStripes="0" showFirstColumn="1" showLastColumn="1" showRowStripes="1"/>
</table>
</file>

<file path=xl/tables/table12.xml><?xml version="1.0" encoding="utf-8"?>
<table xmlns="http://schemas.openxmlformats.org/spreadsheetml/2006/main" totalsRowCount="1" ref="A1:AF12" displayName="Sondes" name="Sondes" id="12">
  <tableColumns count="32">
    <tableColumn name="Naam" id="1"/>
    <tableColumn name="Categorie" id="2"/>
    <tableColumn name="Nummer" id="3"/>
    <tableColumn name="Code" id="4"/>
    <tableColumn name="Code_x000a_(Lawineset)" id="5"/>
    <tableColumn name="Productiedatum" id="6"/>
    <tableColumn name="Merk" id="7"/>
    <tableColumn name="Extensielengte_x000a_(cm)" id="8"/>
    <tableColumn name="Meetlengte_x000a_(cm)" id="9"/>
    <tableColumn name="Kleur" id="10"/>
    <tableColumn name="Asseccoires" id="11"/>
    <tableColumn name="Serienummer" id="12"/>
    <tableColumn name="Beschrijving" id="13"/>
    <tableColumn name="Label" id="14"/>
    <tableColumn name="Laatste onderhoudsdatum" id="15"/>
    <tableColumn name="Onderhoudskosten" id="16"/>
    <tableColumn name="Onderhoudvervaltermijn (jaar)" id="17"/>
    <tableColumn name="Aanschafdatummethode" id="18"/>
    <tableColumn name="Aanschafdatum" id="19"/>
    <tableColumn name="Referentienummer   van aanschafbewijs" id="20"/>
    <tableColumn name="Boekstuknummer" id="21"/>
    <tableColumn name="Waarderingsmethode" id="22"/>
    <tableColumn name="Waarderingsdatum" id="23"/>
    <tableColumn name="Waardering" id="24"/>
    <tableColumn name="Controledatum" id="25"/>
    <tableColumn name="Afschrijfduur (jaar)" id="26"/>
    <tableColumn name="Afschrijfwaarde" id="27"/>
    <tableColumn name="Afschrijfdatum" id="28"/>
    <tableColumn name="Reden van afschrijving" id="29"/>
    <tableColumn name="Locatie" id="30"/>
    <tableColumn name="Status" id="31"/>
    <tableColumn name="Opmerking" id="32"/>
  </tableColumns>
  <tableStyleInfo name="Sondes-style" showColumnStripes="0" showFirstColumn="1" showLastColumn="1" showRowStripes="1"/>
</table>
</file>

<file path=xl/tables/table13.xml><?xml version="1.0" encoding="utf-8"?>
<table xmlns="http://schemas.openxmlformats.org/spreadsheetml/2006/main" totalsRowCount="1" ref="A1:AF12" displayName="Sneeuwscheppen" name="Sneeuwscheppen" id="13">
  <tableColumns count="32">
    <tableColumn name="Naam" id="1"/>
    <tableColumn name="Categorie" id="2"/>
    <tableColumn name="Nummer" id="3"/>
    <tableColumn name="Code" id="4"/>
    <tableColumn name="Code_x000a_(Lawineset)" id="5"/>
    <tableColumn name="Productiedatum" id="6"/>
    <tableColumn name="Merk" id="7"/>
    <tableColumn name="Kleur_x000a_(Handvat)" id="8"/>
    <tableColumn name="Kleur_x000a_(Steel)" id="9"/>
    <tableColumn name="Kleur_x000a_(Blad)" id="10"/>
    <tableColumn name="Variant" id="11"/>
    <tableColumn name="Serienummer" id="12"/>
    <tableColumn name="Beschrijving" id="13"/>
    <tableColumn name="Label" id="14"/>
    <tableColumn name="Laatste onderhoudsdatum" id="15"/>
    <tableColumn name="Onderhoudskosten" id="16"/>
    <tableColumn name="Onderhoudvervaltermijn (jaar)" id="17"/>
    <tableColumn name="Aanschafdatummethode" id="18"/>
    <tableColumn name="Aanschafdatum" id="19"/>
    <tableColumn name="Referentienummer   van aanschafbewijs" id="20"/>
    <tableColumn name="Boekstuknummer" id="21"/>
    <tableColumn name="Waarderingsmethode" id="22"/>
    <tableColumn name="Waarderingsdatum" id="23"/>
    <tableColumn name="Waardering" id="24"/>
    <tableColumn name="Controledatum" id="25"/>
    <tableColumn name="Afschrijfduur (jaar)" id="26"/>
    <tableColumn name="Afschrijfwaarde" id="27"/>
    <tableColumn name="Afschrijfdatum" id="28"/>
    <tableColumn name="Reden van afschrijving" id="29"/>
    <tableColumn name="Locatie" id="30"/>
    <tableColumn name="Status" id="31"/>
    <tableColumn name="Opmerking" id="32"/>
  </tableColumns>
  <tableStyleInfo name="Sneeuwscheppen-style" showColumnStripes="0" showFirstColumn="1" showLastColumn="1" showRowStripes="1"/>
</table>
</file>

<file path=xl/tables/table14.xml><?xml version="1.0" encoding="utf-8"?>
<table xmlns="http://schemas.openxmlformats.org/spreadsheetml/2006/main" totalsRowCount="1" ref="A1:AG57" displayName="Pickels" name="Pickels" id="14">
  <tableColumns count="33">
    <tableColumn name="Naam" id="1"/>
    <tableColumn name="Categorie" id="2"/>
    <tableColumn name="Nummer" id="3"/>
    <tableColumn name="Code" id="4"/>
    <tableColumn name="Productiedatum" id="5"/>
    <tableColumn name="Merk" id="6"/>
    <tableColumn name="Type_x000a_(Terrein)" id="7"/>
    <tableColumn name="Kleur" id="8"/>
    <tableColumn name="Lengte_x000a_(cm)" id="9"/>
    <tableColumn name="Serienummer" id="10"/>
    <tableColumn name="Beschrijving" id="11"/>
    <tableColumn name="Label" id="12"/>
    <tableColumn name="Laatste onderhoudsdatum" id="13"/>
    <tableColumn name="Onderhoudskosten" id="14"/>
    <tableColumn name="Onderhoudvervaltermijn (jaar)" id="15"/>
    <tableColumn name="Aanschafdatummethode" id="16"/>
    <tableColumn name="Aanschafdatum" id="17"/>
    <tableColumn name="Referentienummer   van aanschafbewijs" id="18"/>
    <tableColumn name="Boekstuknummer" id="19"/>
    <tableColumn name="Waarderingsmethode" id="20"/>
    <tableColumn name="Waarderingsdatum" id="21"/>
    <tableColumn name="Waardering" id="22"/>
    <tableColumn name="Afschrijfduur (jaar)" id="23"/>
    <tableColumn name="Afschrijfwaarde" id="24"/>
    <tableColumn name="Afschrijfdatum" id="25"/>
    <tableColumn name="Reden van afschrijving" id="26"/>
    <tableColumn name="Locatie" id="27"/>
    <tableColumn name="Status" id="28"/>
    <tableColumn name="Teldatum" id="29"/>
    <tableColumn name="Telstatus" id="30"/>
    <tableColumn name="Controledatum" id="31"/>
    <tableColumn name="Controlestatus" id="32"/>
    <tableColumn name="Opmerking" id="33"/>
  </tableColumns>
  <tableStyleInfo name="Pickels &amp; IJsbijlen-style" showColumnStripes="0" showFirstColumn="1" showLastColumn="1" showRowStripes="1"/>
</table>
</file>

<file path=xl/tables/table15.xml><?xml version="1.0" encoding="utf-8"?>
<table xmlns="http://schemas.openxmlformats.org/spreadsheetml/2006/main" totalsRowCount="1" ref="A1:AF84" displayName="Stijgijzers" name="Stijgijzers" id="15">
  <tableColumns count="32">
    <tableColumn name="Naam" id="1"/>
    <tableColumn name="Categorie" id="2"/>
    <tableColumn name="Variant_x000a_(Snelsluiting)" id="3"/>
    <tableColumn name="Nummer" id="4"/>
    <tableColumn name="Kant" id="5"/>
    <tableColumn name="Code" id="6"/>
    <tableColumn name="Productiedatum" id="7"/>
    <tableColumn name="Merk" id="8"/>
    <tableColumn name="Serienummer" id="9"/>
    <tableColumn name="Beschrijving" id="10"/>
    <tableColumn name="Label" id="11"/>
    <tableColumn name="Laatste onderhoudsdatum" id="12"/>
    <tableColumn name="Onderhoudskosten" id="13"/>
    <tableColumn name="Onderhoudvervaltermijn (jaar)" id="14"/>
    <tableColumn name="Aanschafdatummethode" id="15"/>
    <tableColumn name="Aanschafdatum" id="16"/>
    <tableColumn name="Referentienummer   van aanschafbewijs" id="17"/>
    <tableColumn name="Boekstuknummer" id="18"/>
    <tableColumn name="Waarderingsmethode" id="19"/>
    <tableColumn name="Waarderingsdatum" id="20"/>
    <tableColumn totalsRowFunction="custom" name="Waardering" id="21"/>
    <tableColumn name="Afschrijfduur (jaar)" id="22"/>
    <tableColumn totalsRowFunction="custom" name="Afschrijfwaarde" id="23"/>
    <tableColumn name="Afschrijfdatum" id="24"/>
    <tableColumn name="Reden van afschrijving" id="25"/>
    <tableColumn name="Locatie" id="26"/>
    <tableColumn name="Status" id="27"/>
    <tableColumn name="Teldatum" id="28"/>
    <tableColumn name="Telstatus" id="29"/>
    <tableColumn name="Controledatum" id="30"/>
    <tableColumn name="Controlestatus" id="31"/>
    <tableColumn name="Opmerking" id="32"/>
  </tableColumns>
  <tableStyleInfo name="Stijgijzers-style" showColumnStripes="0" showFirstColumn="1" showLastColumn="1" showRowStripes="1"/>
</table>
</file>

<file path=xl/tables/table16.xml><?xml version="1.0" encoding="utf-8"?>
<table xmlns="http://schemas.openxmlformats.org/spreadsheetml/2006/main" totalsRowCount="1" ref="A1:AD33" displayName="Stijgijzerhoezen" name="Stijgijzerhoezen" id="16">
  <tableColumns count="30">
    <tableColumn name="Naam" id="1"/>
    <tableColumn name="Categorie" id="2"/>
    <tableColumn name="Nummer" id="3"/>
    <tableColumn name="Code_x000a_(Hoes digitaal)" id="4"/>
    <tableColumn name="Code_x000a_(Hoes fysiek)" id="5"/>
    <tableColumn name="Code_x000a_(Stijgijzers)" id="6"/>
    <tableColumn name="Productiedatum" id="7"/>
    <tableColumn name="Merk" id="8"/>
    <tableColumn name="Kleur" id="9"/>
    <tableColumn name="Serienummer" id="10"/>
    <tableColumn name="Beschrijving" id="11"/>
    <tableColumn name="Label" id="12"/>
    <tableColumn name="Laatste onderhoudsdatum" id="13"/>
    <tableColumn name="Onderhoudskosten" id="14"/>
    <tableColumn name="Onderhoudvervaltermijn (jaar)" id="15"/>
    <tableColumn name="Aanschafdatummethode" id="16"/>
    <tableColumn name="Aanschafdatum" id="17"/>
    <tableColumn name="Referentienummer   van aanschafbewijs" id="18"/>
    <tableColumn name="Boekstuknummer" id="19"/>
    <tableColumn name="Waarderingsmethode" id="20"/>
    <tableColumn name="Waarderingsdatum" id="21"/>
    <tableColumn totalsRowFunction="custom" name="Waardering" id="22"/>
    <tableColumn name="Controledatum" id="23"/>
    <tableColumn name="Afschrijfduur (jaar)" id="24"/>
    <tableColumn totalsRowFunction="custom" name="Afschrijfwaarde" id="25"/>
    <tableColumn name="Afschrijfdatum" id="26"/>
    <tableColumn name="Reden van afschrijving" id="27"/>
    <tableColumn name="Locatie" id="28"/>
    <tableColumn name="Status" id="29"/>
    <tableColumn name="Opmerking" id="30"/>
  </tableColumns>
  <tableStyleInfo name="Stijgijzerhoezen-style" showColumnStripes="0" showFirstColumn="1" showLastColumn="1" showRowStripes="1"/>
</table>
</file>

<file path=xl/tables/table17.xml><?xml version="1.0" encoding="utf-8"?>
<table xmlns="http://schemas.openxmlformats.org/spreadsheetml/2006/main" totalsRowCount="1" ref="A1:AB49" displayName="Overig" name="Overig" id="17">
  <tableColumns count="28">
    <tableColumn name="Naam" id="1"/>
    <tableColumn name="Categorie" id="2"/>
    <tableColumn name="Nummer" id="3"/>
    <tableColumn name="Code" id="4"/>
    <tableColumn name="Productiedatum" id="5"/>
    <tableColumn name="Merk" id="6"/>
    <tableColumn name="Kleur" id="7"/>
    <tableColumn name="Serienummer" id="8"/>
    <tableColumn name="Beschrijving" id="9"/>
    <tableColumn name="Label" id="10"/>
    <tableColumn name="Laatste onderhoudsdatum" id="11"/>
    <tableColumn name="Onderhoudskosten" id="12"/>
    <tableColumn name="Onderhoudvervaltermijn (jaar)" id="13"/>
    <tableColumn name="Aanschafdatummethode" id="14"/>
    <tableColumn name="Aanschafdatum" id="15"/>
    <tableColumn name="Referentienummer   van aanschafbewijs" id="16"/>
    <tableColumn name="Boekstuknummer" id="17"/>
    <tableColumn name="Waarderingsmethode" id="18"/>
    <tableColumn name="Waarderingsdatum" id="19"/>
    <tableColumn name="Waardering" id="20"/>
    <tableColumn name="Controledatum" id="21"/>
    <tableColumn name="Afschrijfduur (jaar)" id="22"/>
    <tableColumn name="Afschrijfwaarde" id="23"/>
    <tableColumn name="Afschrijfdatum" id="24"/>
    <tableColumn name="Reden van afschrijving" id="25"/>
    <tableColumn name="Locatie" id="26"/>
    <tableColumn name="Status" id="27"/>
    <tableColumn name="Opmerking" id="28"/>
  </tableColumns>
  <tableStyleInfo name="Overig-style" showColumnStripes="0" showFirstColumn="1" showLastColumn="1" showRowStripes="1"/>
</table>
</file>

<file path=xl/tables/table2.xml><?xml version="1.0" encoding="utf-8"?>
<table xmlns="http://schemas.openxmlformats.org/spreadsheetml/2006/main" totalsRowCount="1" ref="A1:AC10" displayName="Bouldermatten" name="Bouldermatten" id="2">
  <tableColumns count="29">
    <tableColumn name="Naam" id="1"/>
    <tableColumn name="Categorie" id="2"/>
    <tableColumn name="Nummer" id="3"/>
    <tableColumn name="Code" id="4"/>
    <tableColumn name="Maat" id="5"/>
    <tableColumn name="Kleur" id="6"/>
    <tableColumn name="Productiedatum" id="7"/>
    <tableColumn name="Merk" id="8"/>
    <tableColumn name="Serienummer" id="9"/>
    <tableColumn name="Beschrijving" id="10"/>
    <tableColumn name="Label" id="11"/>
    <tableColumn name="Laatste onderhoudsdatum" id="12"/>
    <tableColumn name="Onderhoudskosten" id="13"/>
    <tableColumn name="Onderhoudvervaltermijn (jaar)" id="14"/>
    <tableColumn name="Aanschafdatummethode" id="15"/>
    <tableColumn name="Aanschafdatum" id="16"/>
    <tableColumn name="Referentienummer   van aanschafbewijs" id="17"/>
    <tableColumn name="Boekstuknummer" id="18"/>
    <tableColumn name="Waarderingsmethode" id="19"/>
    <tableColumn name="Waarderingsdatum" id="20"/>
    <tableColumn name="Waardering" id="21"/>
    <tableColumn name="Controledatum" id="22"/>
    <tableColumn name="Afschrijfduur (jaar)" id="23"/>
    <tableColumn name="Afschrijfwaarde" id="24"/>
    <tableColumn name="Afschrijfdatum" id="25"/>
    <tableColumn name="Reden van afschrijving" id="26"/>
    <tableColumn name="Locatie" id="27"/>
    <tableColumn name="Status" id="28"/>
    <tableColumn name="Opmerking" id="29"/>
  </tableColumns>
  <tableStyleInfo name="Bouldermatten-style" showColumnStripes="0" showFirstColumn="1" showLastColumn="1" showRowStripes="1"/>
</table>
</file>

<file path=xl/tables/table3.xml><?xml version="1.0" encoding="utf-8"?>
<table xmlns="http://schemas.openxmlformats.org/spreadsheetml/2006/main" totalsRowCount="1" ref="A1:AD34" displayName="Helmen" name="Helmen" id="3">
  <tableColumns count="30">
    <tableColumn name="Naam" id="1"/>
    <tableColumn name="Categorie" id="2"/>
    <tableColumn name="Nummer" id="3"/>
    <tableColumn name="Code" id="4"/>
    <tableColumn name="Maat (cm)" id="5"/>
    <tableColumn name="Maat" id="6"/>
    <tableColumn name="Kleur" id="7"/>
    <tableColumn name="Productiedatum" id="8"/>
    <tableColumn name="Merk" id="9"/>
    <tableColumn name="Serienummer" id="10"/>
    <tableColumn name="Beschrijving" id="11"/>
    <tableColumn name="Label" id="12"/>
    <tableColumn name="Laatste onderhoudsdatum" id="13"/>
    <tableColumn name="Onderhoudskosten" id="14"/>
    <tableColumn name="Onderhoudvervaltermijn (jaar)" id="15"/>
    <tableColumn name="Aanschafdatummethode" id="16"/>
    <tableColumn name="Aanschafdatum" id="17"/>
    <tableColumn name="Referentienummer   van aanschafbewijs" id="18"/>
    <tableColumn name="Boekstuknummer" id="19"/>
    <tableColumn name="Waarderingsmethode" id="20"/>
    <tableColumn name="Waarderingsdatum" id="21"/>
    <tableColumn totalsRowFunction="custom" name="Waardering" id="22"/>
    <tableColumn name="Controledatum" id="23"/>
    <tableColumn name="Afschrijfduur (jaar)" id="24"/>
    <tableColumn totalsRowFunction="custom" name="Afschrijfwaarde" id="25"/>
    <tableColumn name="Afschrijfdatum" id="26"/>
    <tableColumn name="Reden van afschrijving" id="27"/>
    <tableColumn name="Locatie" id="28"/>
    <tableColumn name="Status" id="29"/>
    <tableColumn name="Opmerking" id="30"/>
  </tableColumns>
  <tableStyleInfo name="Helmen-style" showColumnStripes="0" showFirstColumn="1" showLastColumn="1" showRowStripes="1"/>
</table>
</file>

<file path=xl/tables/table4.xml><?xml version="1.0" encoding="utf-8"?>
<table xmlns="http://schemas.openxmlformats.org/spreadsheetml/2006/main" totalsRowCount="1" ref="A1:AL96" displayName="Setjes" name="Setjes" id="4">
  <tableColumns count="38">
    <tableColumn totalsRowFunction="custom" name="Naam" id="1"/>
    <tableColumn name="Categorie" id="2"/>
    <tableColumn name="Nummer" id="3"/>
    <tableColumn name="Code" id="4"/>
    <tableColumn name="Productiedatum (muurkant)" id="5"/>
    <tableColumn name="Productiedatum (sling)" id="6"/>
    <tableColumn name="Productiedatum (touwkant)" id="7"/>
    <tableColumn name="Merk (muurkant)" id="8"/>
    <tableColumn name="Merk (sling)" id="9"/>
    <tableColumn name="Merk (touwkant)" id="10"/>
    <tableColumn name="Slinglengte (cm)" id="11"/>
    <tableColumn name="Type (muurkant)" id="12"/>
    <tableColumn name="Type (touwkant)" id="13"/>
    <tableColumn name="Kleur (muurkant)" id="14"/>
    <tableColumn name="Kleur (touwkant)" id="15"/>
    <tableColumn name="Serienummer (muurkant)" id="16"/>
    <tableColumn name="Serienummer (sling)" id="17"/>
    <tableColumn name="Serienummer (touwkant)" id="18"/>
    <tableColumn name="Beschrijving" id="19"/>
    <tableColumn name="Label" id="20"/>
    <tableColumn name="Laatste onderhoudsdatum" id="21"/>
    <tableColumn name="Onderhoudskosten" id="22"/>
    <tableColumn name="Onderhoudvervaltermijn (jaar)" id="23"/>
    <tableColumn name="Aanschafdatummethode" id="24"/>
    <tableColumn name="Aanschafdatum" id="25"/>
    <tableColumn name="Referentienummer   van aanschafbewijs" id="26"/>
    <tableColumn name="Boekstuknummer" id="27"/>
    <tableColumn name="Waarderingsmethode" id="28"/>
    <tableColumn name="Waarderingsdatum" id="29"/>
    <tableColumn name="Waardering" id="30"/>
    <tableColumn name="Controledatum" id="31"/>
    <tableColumn name="Afschrijfduur (jaar)" id="32"/>
    <tableColumn name="Afschrijfwaarde" id="33"/>
    <tableColumn name="Afschrijfdatum" id="34"/>
    <tableColumn name="Reden van afschrijving" id="35"/>
    <tableColumn name="Locatie" id="36"/>
    <tableColumn name="Status" id="37"/>
    <tableColumn name="Opmerking" id="38"/>
  </tableColumns>
  <tableStyleInfo name="Setjes-style" showColumnStripes="0" showFirstColumn="1" showLastColumn="1" showRowStripes="1"/>
</table>
</file>

<file path=xl/tables/table5.xml><?xml version="1.0" encoding="utf-8"?>
<table xmlns="http://schemas.openxmlformats.org/spreadsheetml/2006/main" totalsRowCount="1" ref="A1:AG119" displayName="Karabiners" name="Karabiners" id="5">
  <tableColumns count="33">
    <tableColumn totalsRowFunction="custom" name="Naam" id="1"/>
    <tableColumn name="Categorie" id="2"/>
    <tableColumn name="Nummer" id="3"/>
    <tableColumn name="Code" id="4"/>
    <tableColumn name="Productiedatum" id="5"/>
    <tableColumn name="Merk" id="6"/>
    <tableColumn name="Kleur" id="7"/>
    <tableColumn name="Vorm" id="8"/>
    <tableColumn name="Type" id="9"/>
    <tableColumn name="Serienummer" id="10"/>
    <tableColumn name="Beschrijving" id="11"/>
    <tableColumn name="Label" id="12"/>
    <tableColumn name="Laatste onderhoudsdatum" id="13"/>
    <tableColumn name="Onderhoudskosten" id="14"/>
    <tableColumn name="Onderhoudvervaltermijn (jaar)" id="15"/>
    <tableColumn name="Aanschafdatummethode" id="16"/>
    <tableColumn name="Aanschafdatum" id="17"/>
    <tableColumn name="Referentienummer   van aanschafbewijs" id="18"/>
    <tableColumn name="Boekstuknummer" id="19"/>
    <tableColumn name="Waarderingsmethode" id="20"/>
    <tableColumn name="Waarderingsdatum" id="21"/>
    <tableColumn name="Waardering" id="22"/>
    <tableColumn name="Afschrijfduur (jaar)" id="23"/>
    <tableColumn name="Afschrijfwaarde" id="24"/>
    <tableColumn name="Afschrijfdatum" id="25"/>
    <tableColumn name="Reden van afschrijving" id="26"/>
    <tableColumn name="Locatie" id="27"/>
    <tableColumn name="Status" id="28"/>
    <tableColumn name="Teldatum" id="29"/>
    <tableColumn name="Telstatus" id="30"/>
    <tableColumn name="Controledatum" id="31"/>
    <tableColumn name="Controlestatus" id="32"/>
    <tableColumn name="Opmerking" id="33"/>
  </tableColumns>
  <tableStyleInfo name="Karabiners-style" showColumnStripes="0" showFirstColumn="1" showLastColumn="1" showRowStripes="1"/>
</table>
</file>

<file path=xl/tables/table6.xml><?xml version="1.0" encoding="utf-8"?>
<table xmlns="http://schemas.openxmlformats.org/spreadsheetml/2006/main" totalsRowCount="1" ref="A1:AM64" displayName="Klemveren" name="Klemveren" id="6">
  <tableColumns count="39">
    <tableColumn name="Naam" id="1"/>
    <tableColumn name="Categorie" id="2"/>
    <tableColumn name="Categorie_x000a_(set)" id="3"/>
    <tableColumn name="Nummer_x000a_(item)" id="4"/>
    <tableColumn name="Nummer_x000a_(set)" id="5"/>
    <tableColumn name="Nummer_x000a_(sub-set)" id="6"/>
    <tableColumn name="Code" id="7"/>
    <tableColumn name="Productiedatum_x000a_(cam)" id="8"/>
    <tableColumn name="Productiedatum_x000a_(sling)" id="9"/>
    <tableColumn name="Merk" id="10"/>
    <tableColumn name="Kleur" id="11"/>
    <tableColumn name="Maat" id="12"/>
    <tableColumn name="Maat_x000a_(Black Diamond)" id="13"/>
    <tableColumn name="Serienummer" id="14"/>
    <tableColumn name="Serienummer_x000a_(sling)" id="15"/>
    <tableColumn name="Serienummer (snapper)" id="16"/>
    <tableColumn name="Beschrijving" id="17"/>
    <tableColumn name="Label" id="18"/>
    <tableColumn name="Laatste onderhoudsdatum" id="19"/>
    <tableColumn name="Onderhoudskosten" id="20"/>
    <tableColumn name="Onderhoudvervaltermijn (jaar)" id="21"/>
    <tableColumn name="Aanschafdatummethode" id="22"/>
    <tableColumn name="Aanschafdatum" id="23"/>
    <tableColumn name="Referentienummer van aanschafbewijs" id="24"/>
    <tableColumn name="Boekstuknummer" id="25"/>
    <tableColumn name="Waarderingsmethode" id="26"/>
    <tableColumn name="Waarderingsdatum" id="27"/>
    <tableColumn totalsRowFunction="custom" name="Waardering" id="28"/>
    <tableColumn name="Afschrijfduur (jaar)" id="29"/>
    <tableColumn totalsRowFunction="custom" name="Afschrijfwaarde" id="30"/>
    <tableColumn name="Afschrijfdatum" id="31"/>
    <tableColumn name="Reden van afschrijving" id="32"/>
    <tableColumn name="Locatie" id="33"/>
    <tableColumn name="Status" id="34"/>
    <tableColumn name="Teldatum" id="35"/>
    <tableColumn name="Telstatus" id="36"/>
    <tableColumn name="Controledatum" id="37"/>
    <tableColumn name="Controlestatus" id="38"/>
    <tableColumn name="Opmerking" id="39"/>
  </tableColumns>
  <tableStyleInfo name="Klemveren-style" showColumnStripes="0" showFirstColumn="1" showLastColumn="1" showRowStripes="1"/>
</table>
</file>

<file path=xl/tables/table7.xml><?xml version="1.0" encoding="utf-8"?>
<table xmlns="http://schemas.openxmlformats.org/spreadsheetml/2006/main" totalsRowCount="1" ref="A1:AH72" displayName="Nuts" name="Nuts" id="7">
  <tableColumns count="34">
    <tableColumn name="Naam" id="1"/>
    <tableColumn name="Categorie" id="2"/>
    <tableColumn name="Categorie_x000a_(set)" id="3"/>
    <tableColumn name="Nummer_x000a_(item)" id="4"/>
    <tableColumn name="Nummer_x000a_(set)" id="5"/>
    <tableColumn name="Nummer_x000a_(sub-set)" id="6"/>
    <tableColumn name="Code" id="7"/>
    <tableColumn name="Productiedatum" id="8"/>
    <tableColumn name="Merk" id="9"/>
    <tableColumn name="Kleur" id="10"/>
    <tableColumn name="Maat" id="11"/>
    <tableColumn name="Maat_x000a_(Black Diamond)" id="12"/>
    <tableColumn name="Serienummer" id="13"/>
    <tableColumn name="Serienummer_x000a_(snapper)" id="14"/>
    <tableColumn name="Beschrijving" id="15"/>
    <tableColumn name="Label" id="16"/>
    <tableColumn name="Laatste onderhoudsdatum" id="17"/>
    <tableColumn name="Onderhoudskosten" id="18"/>
    <tableColumn name="Onderhoudvervaltermijn (jaar)" id="19"/>
    <tableColumn name="Aanschafdatummethode" id="20"/>
    <tableColumn name="Aanschafdatum" id="21"/>
    <tableColumn name="Referentienummer   van aanschafbewijs" id="22"/>
    <tableColumn name="Boekstuknummer" id="23"/>
    <tableColumn name="Waarderingsmethode" id="24"/>
    <tableColumn name="Waarderingsdatum" id="25"/>
    <tableColumn name="Waardering" id="26"/>
    <tableColumn name="Controledatum" id="27"/>
    <tableColumn name="Afschrijfduur (jaar)" id="28"/>
    <tableColumn name="Afschrijfwaarde" id="29"/>
    <tableColumn name="Afschrijfdatum" id="30"/>
    <tableColumn name="Reden van afschrijving" id="31"/>
    <tableColumn name="Locatie" id="32"/>
    <tableColumn name="Status" id="33"/>
    <tableColumn name="Opmerking" id="34"/>
  </tableColumns>
  <tableStyleInfo name="Nuts-style" showColumnStripes="0" showFirstColumn="1" showLastColumn="1" showRowStripes="1"/>
</table>
</file>

<file path=xl/tables/table8.xml><?xml version="1.0" encoding="utf-8"?>
<table xmlns="http://schemas.openxmlformats.org/spreadsheetml/2006/main" totalsRowCount="1" ref="A1:AA8" displayName="Klettersteigsets" name="Klettersteigsets" id="8">
  <tableColumns count="27">
    <tableColumn name="Naam" id="1"/>
    <tableColumn name="Categorie" id="2"/>
    <tableColumn name="Nummer" id="3"/>
    <tableColumn name="Code" id="4"/>
    <tableColumn name="Productiedatum" id="5"/>
    <tableColumn name="Merk" id="6"/>
    <tableColumn name="Serienummer" id="7"/>
    <tableColumn name="Beschrijving" id="8"/>
    <tableColumn name="Label" id="9"/>
    <tableColumn name="Laatste onderhoudsdatum" id="10"/>
    <tableColumn name="Onderhoudskosten" id="11"/>
    <tableColumn name="Onderhoudvervaltermijn (jaar)" id="12"/>
    <tableColumn name="Aanschafdatummethode" id="13"/>
    <tableColumn name="Aanschafdatum" id="14"/>
    <tableColumn name="Referentienummer   van aanschafbewijs" id="15"/>
    <tableColumn name="Boekstuknummer" id="16"/>
    <tableColumn name="Waarderingsmethode" id="17"/>
    <tableColumn name="Waarderingsdatum" id="18"/>
    <tableColumn name="Waardering" id="19"/>
    <tableColumn name="Controledatum" id="20"/>
    <tableColumn name="Afschrijfduur (jaar)" id="21"/>
    <tableColumn name="Afschrijfwaarde" id="22"/>
    <tableColumn name="Afschrijfdatum" id="23"/>
    <tableColumn name="Reden van afschrijving" id="24"/>
    <tableColumn name="Locatie" id="25"/>
    <tableColumn name="Status" id="26"/>
    <tableColumn name="Opmerking" id="27"/>
  </tableColumns>
  <tableStyleInfo name="Klettersteigsets-style" showColumnStripes="0" showFirstColumn="1" showLastColumn="1" showRowStripes="1"/>
</table>
</file>

<file path=xl/tables/table9.xml><?xml version="1.0" encoding="utf-8"?>
<table xmlns="http://schemas.openxmlformats.org/spreadsheetml/2006/main" totalsRowCount="1" ref="A1:AC31" displayName="IJsboren" name="IJsboren" id="9">
  <tableColumns count="29">
    <tableColumn name="Naam" id="1"/>
    <tableColumn name="Categorie" id="2"/>
    <tableColumn name="Nummer" id="3"/>
    <tableColumn name="Code" id="4"/>
    <tableColumn name="Productiedatum" id="5"/>
    <tableColumn name="Merk" id="6"/>
    <tableColumn name="Lengte_x000a_(cm)" id="7"/>
    <tableColumn name="Variant" id="8"/>
    <tableColumn name="Serienummer" id="9"/>
    <tableColumn name="Beschrijving" id="10"/>
    <tableColumn name="Label" id="11"/>
    <tableColumn name="Laatste onderhoudsdatum" id="12"/>
    <tableColumn name="Onderhoudskosten" id="13"/>
    <tableColumn name="Onderhoudvervaltermijn (jaar)" id="14"/>
    <tableColumn name="Aanschafdatummethode" id="15"/>
    <tableColumn name="Aanschafdatum" id="16"/>
    <tableColumn name="Referentienummer   van aanschafbewijs" id="17"/>
    <tableColumn name="Boekstuknummer" id="18"/>
    <tableColumn name="Waarderingsmethode" id="19"/>
    <tableColumn name="Waarderingsdatum" id="20"/>
    <tableColumn name="Waardering" id="21"/>
    <tableColumn name="Controledatum" id="22"/>
    <tableColumn name="Afschrijfduur (jaar)" id="23"/>
    <tableColumn name="Afschrijfwaarde" id="24"/>
    <tableColumn name="Afschrijfdatum" id="25"/>
    <tableColumn name="Reden van afschrijving" id="26"/>
    <tableColumn name="Locatie" id="27"/>
    <tableColumn name="Status" id="28"/>
    <tableColumn name="Opmerking" id="29"/>
  </tableColumns>
  <tableStyleInfo name="IJsboren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Relationship Id="rId3" Type="http://schemas.openxmlformats.org/officeDocument/2006/relationships/table" Target="../tables/table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Relationship Id="rId3" Type="http://schemas.openxmlformats.org/officeDocument/2006/relationships/table" Target="../tables/table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Relationship Id="rId3" Type="http://schemas.openxmlformats.org/officeDocument/2006/relationships/table" Target="../tables/table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Relationship Id="rId3" Type="http://schemas.openxmlformats.org/officeDocument/2006/relationships/table" Target="../tables/table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Relationship Id="rId3" Type="http://schemas.openxmlformats.org/officeDocument/2006/relationships/table" Target="../tables/table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Relationship Id="rId3" Type="http://schemas.openxmlformats.org/officeDocument/2006/relationships/table" Target="../tables/table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Relationship Id="rId3" Type="http://schemas.openxmlformats.org/officeDocument/2006/relationships/table" Target="../tables/table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Relationship Id="rId3" Type="http://schemas.openxmlformats.org/officeDocument/2006/relationships/table" Target="../tables/table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3" Type="http://schemas.openxmlformats.org/officeDocument/2006/relationships/table" Target="../tables/table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3" Type="http://schemas.openxmlformats.org/officeDocument/2006/relationships/table" Target="../tables/table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3" Type="http://schemas.openxmlformats.org/officeDocument/2006/relationships/table" Target="../tables/table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Relationship Id="rId3" Type="http://schemas.openxmlformats.org/officeDocument/2006/relationships/table" Target="../tables/table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75"/>
  <cols>
    <col customWidth="1" min="1" max="1" width="39.13"/>
    <col customWidth="1" min="2" max="2" width="24.0"/>
    <col customWidth="1" min="3" max="3" width="10.25"/>
    <col customWidth="1" min="4" max="4" width="9.0"/>
    <col customWidth="1" min="5" max="6" width="22.38"/>
    <col customWidth="1" min="7" max="7" width="17.25"/>
    <col customWidth="1" min="8" max="8" width="34.13"/>
    <col customWidth="1" min="9" max="9" width="28.38"/>
    <col customWidth="1" min="10" max="10" width="18.25"/>
    <col customWidth="1" min="11" max="11" width="13.88"/>
    <col customWidth="1" min="12" max="12" width="19.13"/>
    <col customWidth="1" min="13" max="13" width="14.25"/>
    <col customWidth="1" min="14" max="14" width="16.25"/>
    <col customWidth="1" min="15" max="15" width="22.13"/>
    <col customWidth="1" min="16" max="16" width="27.38"/>
    <col customWidth="1" min="17" max="17" width="20.38"/>
    <col customWidth="1" min="18" max="18" width="33.38"/>
    <col customWidth="1" min="19" max="19" width="24.38"/>
    <col customWidth="1" min="20" max="20" width="17.25"/>
    <col customWidth="1" min="21" max="21" width="39.38"/>
    <col customWidth="1" min="22" max="22" width="18.25"/>
    <col customWidth="1" min="23" max="23" width="22.38"/>
    <col customWidth="1" min="24" max="24" width="20.38"/>
    <col customWidth="1" min="25" max="25" width="14.25"/>
    <col customWidth="1" min="26" max="26" width="24.38"/>
    <col customWidth="1" min="27" max="27" width="19.38"/>
    <col customWidth="1" min="28" max="28" width="18.25"/>
    <col customWidth="1" min="29" max="29" width="101.38"/>
    <col customWidth="1" min="30" max="30" width="14.88"/>
    <col customWidth="1" min="31" max="32" width="18.75"/>
    <col customWidth="1" min="33" max="33" width="19.0"/>
    <col customWidth="1" min="34" max="34" width="17.25"/>
    <col customWidth="1" min="35" max="35" width="20.0"/>
    <col customWidth="1" min="36" max="36" width="54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" t="s">
        <v>19</v>
      </c>
      <c r="U1" s="2" t="s">
        <v>20</v>
      </c>
      <c r="V1" s="2" t="s">
        <v>21</v>
      </c>
      <c r="W1" s="1" t="s">
        <v>22</v>
      </c>
      <c r="X1" s="2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3"/>
      <c r="AL1" s="3"/>
      <c r="AM1" s="3"/>
      <c r="AN1" s="3"/>
      <c r="AO1" s="3"/>
      <c r="AP1" s="3"/>
      <c r="AQ1" s="3"/>
    </row>
    <row r="2" ht="15.75" customHeight="1">
      <c r="A2" s="4" t="s">
        <v>36</v>
      </c>
      <c r="B2" s="5" t="s">
        <v>37</v>
      </c>
      <c r="C2" s="6">
        <v>1.0</v>
      </c>
      <c r="D2" s="7" t="s">
        <v>38</v>
      </c>
      <c r="E2" s="6">
        <v>50.0</v>
      </c>
      <c r="F2" s="6">
        <v>50.0</v>
      </c>
      <c r="G2" s="8">
        <v>9.1</v>
      </c>
      <c r="H2" s="7" t="s">
        <v>39</v>
      </c>
      <c r="I2" s="7" t="s">
        <v>40</v>
      </c>
      <c r="J2" s="9">
        <v>42370.0</v>
      </c>
      <c r="K2" s="5" t="s">
        <v>41</v>
      </c>
      <c r="L2" s="6" t="s">
        <v>42</v>
      </c>
      <c r="M2" s="6" t="s">
        <v>42</v>
      </c>
      <c r="N2" s="10" t="str">
        <f t="shared" ref="N2:N106" si="1">TEXT(E2,"0")&amp;"m"</f>
        <v>50m</v>
      </c>
      <c r="O2" s="11" t="str">
        <f t="shared" ref="O2:O106" si="2">"USAC."&amp;D2&amp;CHAR(10)&amp;E2&amp;"m "&amp;SUBSTITUTE(G2,",",".")&amp;"mm "&amp;YEAR(J2)&amp;CHAR(10)&amp;"mat@usac.alpenclub.nl"</f>
        <v>USAC.ALT001
50m 9.1mm 2016
mat@usac.alpenclub.nl</v>
      </c>
      <c r="P2" s="12">
        <v>2.0</v>
      </c>
      <c r="Q2" s="13">
        <v>2.5</v>
      </c>
      <c r="R2" s="7">
        <v>1.0</v>
      </c>
      <c r="S2" s="5" t="s">
        <v>9</v>
      </c>
      <c r="T2" s="12">
        <v>42370.0</v>
      </c>
      <c r="U2" s="14"/>
      <c r="V2" s="14"/>
      <c r="W2" s="5" t="s">
        <v>43</v>
      </c>
      <c r="X2" s="14"/>
      <c r="Y2" s="13">
        <v>0.0</v>
      </c>
      <c r="Z2" s="7">
        <v>8.0</v>
      </c>
      <c r="AA2" s="15">
        <f t="shared" ref="AA2:AA44" si="3">IFERROR(IF(AB2,(1- YEARFRAC(AB2,T2)/Z2)*Y2,(1- YEARFRAC(TODAY(),T2)/Z2)*Y2),0)</f>
        <v>0</v>
      </c>
      <c r="AB2" s="16">
        <v>45772.0</v>
      </c>
      <c r="AC2" s="7" t="s">
        <v>44</v>
      </c>
      <c r="AD2" s="5" t="s">
        <v>45</v>
      </c>
      <c r="AE2" s="7" t="s">
        <v>46</v>
      </c>
      <c r="AF2" s="12">
        <v>45941.0</v>
      </c>
      <c r="AG2" s="5" t="s">
        <v>43</v>
      </c>
      <c r="AH2" s="14"/>
      <c r="AI2" s="5" t="s">
        <v>43</v>
      </c>
      <c r="AJ2" s="17"/>
      <c r="AK2" s="18"/>
      <c r="AL2" s="18"/>
      <c r="AM2" s="18"/>
      <c r="AN2" s="18"/>
      <c r="AO2" s="18"/>
      <c r="AP2" s="18"/>
      <c r="AQ2" s="18"/>
    </row>
    <row r="3" ht="15.75" customHeight="1">
      <c r="A3" s="4" t="s">
        <v>47</v>
      </c>
      <c r="B3" s="5" t="s">
        <v>37</v>
      </c>
      <c r="C3" s="6">
        <v>2.0</v>
      </c>
      <c r="D3" s="7" t="s">
        <v>48</v>
      </c>
      <c r="E3" s="6">
        <v>50.0</v>
      </c>
      <c r="F3" s="6">
        <v>50.0</v>
      </c>
      <c r="G3" s="8">
        <v>9.4</v>
      </c>
      <c r="H3" s="7" t="s">
        <v>49</v>
      </c>
      <c r="I3" s="7" t="s">
        <v>50</v>
      </c>
      <c r="J3" s="19">
        <v>44105.0</v>
      </c>
      <c r="K3" s="5" t="s">
        <v>41</v>
      </c>
      <c r="L3" s="6" t="s">
        <v>51</v>
      </c>
      <c r="M3" s="6" t="s">
        <v>42</v>
      </c>
      <c r="N3" s="14" t="str">
        <f t="shared" si="1"/>
        <v>50m</v>
      </c>
      <c r="O3" s="14" t="str">
        <f t="shared" si="2"/>
        <v>USAC.ALT002
50m 9.4mm 2020
mat@usac.alpenclub.nl</v>
      </c>
      <c r="P3" s="12">
        <v>2.0</v>
      </c>
      <c r="Q3" s="13">
        <v>2.5</v>
      </c>
      <c r="R3" s="7">
        <v>1.0</v>
      </c>
      <c r="S3" s="5" t="s">
        <v>52</v>
      </c>
      <c r="T3" s="12">
        <v>44356.0</v>
      </c>
      <c r="U3" s="20" t="s">
        <v>53</v>
      </c>
      <c r="V3" s="14"/>
      <c r="W3" s="5" t="s">
        <v>52</v>
      </c>
      <c r="X3" s="12">
        <v>44356.0</v>
      </c>
      <c r="Y3" s="13">
        <v>70.0</v>
      </c>
      <c r="Z3" s="7">
        <v>8.0</v>
      </c>
      <c r="AA3" s="15">
        <f t="shared" si="3"/>
        <v>31.98611111</v>
      </c>
      <c r="AB3" s="14"/>
      <c r="AC3" s="14"/>
      <c r="AD3" s="5" t="s">
        <v>45</v>
      </c>
      <c r="AE3" s="7" t="s">
        <v>54</v>
      </c>
      <c r="AF3" s="12">
        <v>45941.0</v>
      </c>
      <c r="AG3" s="5" t="s">
        <v>55</v>
      </c>
      <c r="AH3" s="14"/>
      <c r="AI3" s="5" t="s">
        <v>56</v>
      </c>
      <c r="AJ3" s="21" t="s">
        <v>57</v>
      </c>
      <c r="AK3" s="18"/>
      <c r="AL3" s="18"/>
      <c r="AM3" s="18"/>
      <c r="AN3" s="18"/>
      <c r="AO3" s="18"/>
      <c r="AP3" s="18"/>
      <c r="AQ3" s="18"/>
    </row>
    <row r="4" ht="15.75" customHeight="1">
      <c r="A4" s="4" t="s">
        <v>58</v>
      </c>
      <c r="B4" s="5" t="s">
        <v>37</v>
      </c>
      <c r="C4" s="6">
        <v>3.0</v>
      </c>
      <c r="D4" s="7" t="s">
        <v>59</v>
      </c>
      <c r="E4" s="6">
        <v>50.0</v>
      </c>
      <c r="F4" s="6">
        <v>50.0</v>
      </c>
      <c r="G4" s="8">
        <v>10.0</v>
      </c>
      <c r="H4" s="7" t="s">
        <v>60</v>
      </c>
      <c r="I4" s="7" t="s">
        <v>40</v>
      </c>
      <c r="J4" s="9">
        <v>42370.0</v>
      </c>
      <c r="K4" s="5" t="s">
        <v>41</v>
      </c>
      <c r="L4" s="6" t="s">
        <v>42</v>
      </c>
      <c r="M4" s="6" t="s">
        <v>42</v>
      </c>
      <c r="N4" s="14" t="str">
        <f t="shared" si="1"/>
        <v>50m</v>
      </c>
      <c r="O4" s="14" t="str">
        <f t="shared" si="2"/>
        <v>USAC.ALT003
50m 10.0mm 2016
mat@usac.alpenclub.nl</v>
      </c>
      <c r="P4" s="12">
        <v>2.0</v>
      </c>
      <c r="Q4" s="13">
        <v>2.5</v>
      </c>
      <c r="R4" s="7">
        <v>1.0</v>
      </c>
      <c r="S4" s="5" t="s">
        <v>9</v>
      </c>
      <c r="T4" s="12">
        <v>42370.0</v>
      </c>
      <c r="U4" s="14"/>
      <c r="V4" s="14"/>
      <c r="W4" s="5" t="s">
        <v>43</v>
      </c>
      <c r="X4" s="14"/>
      <c r="Y4" s="13">
        <v>0.0</v>
      </c>
      <c r="Z4" s="7">
        <v>8.0</v>
      </c>
      <c r="AA4" s="15">
        <f t="shared" si="3"/>
        <v>0</v>
      </c>
      <c r="AB4" s="16">
        <v>45772.0</v>
      </c>
      <c r="AC4" s="7" t="s">
        <v>44</v>
      </c>
      <c r="AD4" s="5" t="s">
        <v>45</v>
      </c>
      <c r="AE4" s="7" t="s">
        <v>46</v>
      </c>
      <c r="AF4" s="12">
        <v>45941.0</v>
      </c>
      <c r="AG4" s="5" t="s">
        <v>43</v>
      </c>
      <c r="AH4" s="14"/>
      <c r="AI4" s="5" t="s">
        <v>43</v>
      </c>
      <c r="AJ4" s="17"/>
      <c r="AK4" s="18"/>
      <c r="AL4" s="18"/>
      <c r="AM4" s="18"/>
      <c r="AN4" s="18"/>
      <c r="AO4" s="18"/>
      <c r="AP4" s="18"/>
      <c r="AQ4" s="18"/>
    </row>
    <row r="5" ht="15.75" customHeight="1">
      <c r="A5" s="4" t="s">
        <v>58</v>
      </c>
      <c r="B5" s="5" t="s">
        <v>37</v>
      </c>
      <c r="C5" s="6">
        <v>4.0</v>
      </c>
      <c r="D5" s="7" t="s">
        <v>61</v>
      </c>
      <c r="E5" s="6">
        <v>50.0</v>
      </c>
      <c r="F5" s="6">
        <v>50.0</v>
      </c>
      <c r="G5" s="8">
        <v>10.0</v>
      </c>
      <c r="H5" s="7" t="s">
        <v>60</v>
      </c>
      <c r="I5" s="7" t="s">
        <v>40</v>
      </c>
      <c r="J5" s="9">
        <v>42736.0</v>
      </c>
      <c r="K5" s="5" t="s">
        <v>41</v>
      </c>
      <c r="L5" s="6" t="s">
        <v>42</v>
      </c>
      <c r="M5" s="6" t="s">
        <v>42</v>
      </c>
      <c r="N5" s="14" t="str">
        <f t="shared" si="1"/>
        <v>50m</v>
      </c>
      <c r="O5" s="14" t="str">
        <f t="shared" si="2"/>
        <v>USAC.ALT004
50m 10.0mm 2017
mat@usac.alpenclub.nl</v>
      </c>
      <c r="P5" s="12">
        <v>2.0</v>
      </c>
      <c r="Q5" s="13">
        <v>2.5</v>
      </c>
      <c r="R5" s="7">
        <v>1.0</v>
      </c>
      <c r="S5" s="5" t="s">
        <v>9</v>
      </c>
      <c r="T5" s="12">
        <v>42736.0</v>
      </c>
      <c r="U5" s="14"/>
      <c r="V5" s="14"/>
      <c r="W5" s="5" t="s">
        <v>43</v>
      </c>
      <c r="X5" s="14"/>
      <c r="Y5" s="13">
        <v>0.0</v>
      </c>
      <c r="Z5" s="7">
        <v>8.0</v>
      </c>
      <c r="AA5" s="15">
        <f t="shared" si="3"/>
        <v>0</v>
      </c>
      <c r="AB5" s="16">
        <v>45772.0</v>
      </c>
      <c r="AC5" s="7" t="s">
        <v>44</v>
      </c>
      <c r="AD5" s="5" t="s">
        <v>45</v>
      </c>
      <c r="AE5" s="7" t="s">
        <v>46</v>
      </c>
      <c r="AF5" s="12">
        <v>45941.0</v>
      </c>
      <c r="AG5" s="5" t="s">
        <v>43</v>
      </c>
      <c r="AH5" s="14"/>
      <c r="AI5" s="5" t="s">
        <v>43</v>
      </c>
      <c r="AJ5" s="17"/>
      <c r="AK5" s="18"/>
      <c r="AL5" s="18"/>
      <c r="AM5" s="18"/>
      <c r="AN5" s="18"/>
      <c r="AO5" s="18"/>
      <c r="AP5" s="18"/>
      <c r="AQ5" s="18"/>
    </row>
    <row r="6" ht="15.75" customHeight="1">
      <c r="A6" s="4" t="s">
        <v>58</v>
      </c>
      <c r="B6" s="5" t="s">
        <v>37</v>
      </c>
      <c r="C6" s="6">
        <v>5.0</v>
      </c>
      <c r="D6" s="7" t="s">
        <v>62</v>
      </c>
      <c r="E6" s="6">
        <v>50.0</v>
      </c>
      <c r="F6" s="6">
        <v>50.0</v>
      </c>
      <c r="G6" s="8">
        <v>10.0</v>
      </c>
      <c r="H6" s="7" t="s">
        <v>60</v>
      </c>
      <c r="I6" s="7" t="s">
        <v>40</v>
      </c>
      <c r="J6" s="9">
        <v>42736.0</v>
      </c>
      <c r="K6" s="5" t="s">
        <v>41</v>
      </c>
      <c r="L6" s="6" t="s">
        <v>42</v>
      </c>
      <c r="M6" s="6" t="s">
        <v>42</v>
      </c>
      <c r="N6" s="14" t="str">
        <f t="shared" si="1"/>
        <v>50m</v>
      </c>
      <c r="O6" s="14" t="str">
        <f t="shared" si="2"/>
        <v>USAC.ALT005
50m 10.0mm 2017
mat@usac.alpenclub.nl</v>
      </c>
      <c r="P6" s="12">
        <v>2.0</v>
      </c>
      <c r="Q6" s="13">
        <v>2.5</v>
      </c>
      <c r="R6" s="7">
        <v>1.0</v>
      </c>
      <c r="S6" s="5" t="s">
        <v>9</v>
      </c>
      <c r="T6" s="12">
        <v>42736.0</v>
      </c>
      <c r="U6" s="14"/>
      <c r="V6" s="14"/>
      <c r="W6" s="5" t="s">
        <v>43</v>
      </c>
      <c r="X6" s="14"/>
      <c r="Y6" s="13">
        <v>0.0</v>
      </c>
      <c r="Z6" s="7">
        <v>8.0</v>
      </c>
      <c r="AA6" s="15">
        <f t="shared" si="3"/>
        <v>0</v>
      </c>
      <c r="AB6" s="16">
        <v>45772.0</v>
      </c>
      <c r="AC6" s="7" t="s">
        <v>44</v>
      </c>
      <c r="AD6" s="5" t="s">
        <v>45</v>
      </c>
      <c r="AE6" s="7" t="s">
        <v>46</v>
      </c>
      <c r="AF6" s="12">
        <v>45941.0</v>
      </c>
      <c r="AG6" s="5" t="s">
        <v>43</v>
      </c>
      <c r="AH6" s="14"/>
      <c r="AI6" s="5" t="s">
        <v>43</v>
      </c>
      <c r="AJ6" s="17"/>
      <c r="AK6" s="18"/>
      <c r="AL6" s="18"/>
      <c r="AM6" s="18"/>
      <c r="AN6" s="18"/>
      <c r="AO6" s="18"/>
      <c r="AP6" s="18"/>
      <c r="AQ6" s="18"/>
    </row>
    <row r="7" ht="15.75" customHeight="1">
      <c r="A7" s="4" t="s">
        <v>58</v>
      </c>
      <c r="B7" s="5" t="s">
        <v>37</v>
      </c>
      <c r="C7" s="6">
        <v>6.0</v>
      </c>
      <c r="D7" s="7" t="s">
        <v>63</v>
      </c>
      <c r="E7" s="6">
        <v>50.0</v>
      </c>
      <c r="F7" s="6">
        <v>50.0</v>
      </c>
      <c r="G7" s="8">
        <v>10.0</v>
      </c>
      <c r="H7" s="7" t="s">
        <v>60</v>
      </c>
      <c r="I7" s="7" t="s">
        <v>40</v>
      </c>
      <c r="J7" s="9">
        <v>42736.0</v>
      </c>
      <c r="K7" s="5" t="s">
        <v>41</v>
      </c>
      <c r="L7" s="6" t="s">
        <v>42</v>
      </c>
      <c r="M7" s="6" t="s">
        <v>42</v>
      </c>
      <c r="N7" s="14" t="str">
        <f t="shared" si="1"/>
        <v>50m</v>
      </c>
      <c r="O7" s="14" t="str">
        <f t="shared" si="2"/>
        <v>USAC.ALT006
50m 10.0mm 2017
mat@usac.alpenclub.nl</v>
      </c>
      <c r="P7" s="12">
        <v>2.0</v>
      </c>
      <c r="Q7" s="13">
        <v>2.5</v>
      </c>
      <c r="R7" s="7">
        <v>1.0</v>
      </c>
      <c r="S7" s="5" t="s">
        <v>9</v>
      </c>
      <c r="T7" s="12">
        <v>42736.0</v>
      </c>
      <c r="U7" s="14"/>
      <c r="V7" s="14"/>
      <c r="W7" s="5" t="s">
        <v>43</v>
      </c>
      <c r="X7" s="14"/>
      <c r="Y7" s="13">
        <v>0.0</v>
      </c>
      <c r="Z7" s="7">
        <v>8.0</v>
      </c>
      <c r="AA7" s="15">
        <f t="shared" si="3"/>
        <v>0</v>
      </c>
      <c r="AB7" s="16">
        <v>45772.0</v>
      </c>
      <c r="AC7" s="7" t="s">
        <v>44</v>
      </c>
      <c r="AD7" s="5" t="s">
        <v>45</v>
      </c>
      <c r="AE7" s="7" t="s">
        <v>46</v>
      </c>
      <c r="AF7" s="12">
        <v>45941.0</v>
      </c>
      <c r="AG7" s="5" t="s">
        <v>43</v>
      </c>
      <c r="AH7" s="14"/>
      <c r="AI7" s="5" t="s">
        <v>43</v>
      </c>
      <c r="AJ7" s="17"/>
      <c r="AK7" s="18"/>
      <c r="AL7" s="18"/>
      <c r="AM7" s="18"/>
      <c r="AN7" s="18"/>
      <c r="AO7" s="18"/>
      <c r="AP7" s="18"/>
      <c r="AQ7" s="18"/>
    </row>
    <row r="8" ht="15.75" customHeight="1">
      <c r="A8" s="4" t="s">
        <v>64</v>
      </c>
      <c r="B8" s="5" t="s">
        <v>37</v>
      </c>
      <c r="C8" s="6">
        <v>7.0</v>
      </c>
      <c r="D8" s="7" t="s">
        <v>65</v>
      </c>
      <c r="E8" s="6">
        <v>50.0</v>
      </c>
      <c r="F8" s="6">
        <v>50.0</v>
      </c>
      <c r="G8" s="8">
        <v>8.9</v>
      </c>
      <c r="H8" s="7" t="s">
        <v>66</v>
      </c>
      <c r="I8" s="7" t="s">
        <v>67</v>
      </c>
      <c r="J8" s="9">
        <v>43313.0</v>
      </c>
      <c r="K8" s="5" t="s">
        <v>68</v>
      </c>
      <c r="L8" s="6" t="s">
        <v>69</v>
      </c>
      <c r="M8" s="6" t="s">
        <v>42</v>
      </c>
      <c r="N8" s="14" t="str">
        <f t="shared" si="1"/>
        <v>50m</v>
      </c>
      <c r="O8" s="14" t="str">
        <f t="shared" si="2"/>
        <v>USAC.ALT007
50m 8.9mm 2018
mat@usac.alpenclub.nl</v>
      </c>
      <c r="P8" s="12">
        <v>2.0</v>
      </c>
      <c r="Q8" s="13">
        <v>2.5</v>
      </c>
      <c r="R8" s="7">
        <v>1.0</v>
      </c>
      <c r="S8" s="5" t="s">
        <v>9</v>
      </c>
      <c r="T8" s="12">
        <v>43313.0</v>
      </c>
      <c r="U8" s="14"/>
      <c r="V8" s="14"/>
      <c r="W8" s="5" t="s">
        <v>70</v>
      </c>
      <c r="X8" s="16">
        <v>45813.0</v>
      </c>
      <c r="Y8" s="13">
        <v>210.0</v>
      </c>
      <c r="Z8" s="7">
        <v>8.0</v>
      </c>
      <c r="AA8" s="15">
        <f t="shared" si="3"/>
        <v>21</v>
      </c>
      <c r="AB8" s="14"/>
      <c r="AC8" s="14"/>
      <c r="AD8" s="5" t="s">
        <v>45</v>
      </c>
      <c r="AE8" s="7" t="s">
        <v>54</v>
      </c>
      <c r="AF8" s="12">
        <v>45941.0</v>
      </c>
      <c r="AG8" s="5" t="s">
        <v>71</v>
      </c>
      <c r="AH8" s="14"/>
      <c r="AI8" s="5" t="s">
        <v>56</v>
      </c>
      <c r="AJ8" s="17"/>
      <c r="AK8" s="18"/>
      <c r="AL8" s="18"/>
      <c r="AM8" s="18"/>
      <c r="AN8" s="18"/>
      <c r="AO8" s="18"/>
      <c r="AP8" s="18"/>
      <c r="AQ8" s="18"/>
    </row>
    <row r="9" ht="15.75" customHeight="1">
      <c r="A9" s="4" t="s">
        <v>64</v>
      </c>
      <c r="B9" s="5" t="s">
        <v>37</v>
      </c>
      <c r="C9" s="6">
        <v>8.0</v>
      </c>
      <c r="D9" s="7" t="s">
        <v>72</v>
      </c>
      <c r="E9" s="6">
        <v>50.0</v>
      </c>
      <c r="F9" s="6">
        <v>50.0</v>
      </c>
      <c r="G9" s="8">
        <v>8.9</v>
      </c>
      <c r="H9" s="7" t="s">
        <v>66</v>
      </c>
      <c r="I9" s="7" t="s">
        <v>67</v>
      </c>
      <c r="J9" s="9">
        <v>43313.0</v>
      </c>
      <c r="K9" s="5" t="s">
        <v>68</v>
      </c>
      <c r="L9" s="6" t="s">
        <v>73</v>
      </c>
      <c r="M9" s="6" t="s">
        <v>42</v>
      </c>
      <c r="N9" s="14" t="str">
        <f t="shared" si="1"/>
        <v>50m</v>
      </c>
      <c r="O9" s="14" t="str">
        <f t="shared" si="2"/>
        <v>USAC.ALT008
50m 8.9mm 2018
mat@usac.alpenclub.nl</v>
      </c>
      <c r="P9" s="12">
        <v>2.0</v>
      </c>
      <c r="Q9" s="13">
        <v>2.5</v>
      </c>
      <c r="R9" s="7">
        <v>1.0</v>
      </c>
      <c r="S9" s="5" t="s">
        <v>9</v>
      </c>
      <c r="T9" s="12">
        <v>43313.0</v>
      </c>
      <c r="U9" s="14"/>
      <c r="V9" s="14"/>
      <c r="W9" s="5" t="s">
        <v>70</v>
      </c>
      <c r="X9" s="16">
        <v>45813.0</v>
      </c>
      <c r="Y9" s="13">
        <v>210.0</v>
      </c>
      <c r="Z9" s="7">
        <v>8.0</v>
      </c>
      <c r="AA9" s="15">
        <f t="shared" si="3"/>
        <v>33.25</v>
      </c>
      <c r="AB9" s="16">
        <v>45772.0</v>
      </c>
      <c r="AC9" s="7" t="s">
        <v>74</v>
      </c>
      <c r="AD9" s="5" t="s">
        <v>45</v>
      </c>
      <c r="AE9" s="7" t="s">
        <v>46</v>
      </c>
      <c r="AF9" s="12">
        <v>45941.0</v>
      </c>
      <c r="AG9" s="5" t="s">
        <v>43</v>
      </c>
      <c r="AH9" s="14"/>
      <c r="AI9" s="5" t="s">
        <v>43</v>
      </c>
      <c r="AJ9" s="17"/>
      <c r="AK9" s="18"/>
      <c r="AL9" s="18"/>
      <c r="AM9" s="18"/>
      <c r="AN9" s="18"/>
      <c r="AO9" s="18"/>
      <c r="AP9" s="18"/>
      <c r="AQ9" s="18"/>
    </row>
    <row r="10" ht="15.75" customHeight="1">
      <c r="A10" s="4" t="s">
        <v>75</v>
      </c>
      <c r="B10" s="5" t="s">
        <v>37</v>
      </c>
      <c r="C10" s="6">
        <v>9.0</v>
      </c>
      <c r="D10" s="7" t="s">
        <v>76</v>
      </c>
      <c r="E10" s="6">
        <v>50.0</v>
      </c>
      <c r="F10" s="6">
        <v>50.0</v>
      </c>
      <c r="G10" s="8">
        <v>9.5</v>
      </c>
      <c r="H10" s="7" t="s">
        <v>77</v>
      </c>
      <c r="I10" s="7" t="s">
        <v>50</v>
      </c>
      <c r="J10" s="19">
        <v>45231.0</v>
      </c>
      <c r="K10" s="5" t="s">
        <v>78</v>
      </c>
      <c r="L10" s="6" t="s">
        <v>79</v>
      </c>
      <c r="M10" s="6" t="s">
        <v>42</v>
      </c>
      <c r="N10" s="14" t="str">
        <f t="shared" si="1"/>
        <v>50m</v>
      </c>
      <c r="O10" s="14" t="str">
        <f t="shared" si="2"/>
        <v>USAC.ALT009
50m 9.5mm 2023
mat@usac.alpenclub.nl</v>
      </c>
      <c r="P10" s="12">
        <v>2.0</v>
      </c>
      <c r="Q10" s="13">
        <v>2.5</v>
      </c>
      <c r="R10" s="7">
        <v>1.0</v>
      </c>
      <c r="S10" s="5" t="s">
        <v>52</v>
      </c>
      <c r="T10" s="12">
        <v>45447.0</v>
      </c>
      <c r="U10" s="14"/>
      <c r="V10" s="14"/>
      <c r="W10" s="5" t="s">
        <v>52</v>
      </c>
      <c r="X10" s="16">
        <v>45447.0</v>
      </c>
      <c r="Y10" s="13">
        <v>150.56</v>
      </c>
      <c r="Z10" s="7">
        <v>8.0</v>
      </c>
      <c r="AA10" s="15">
        <f t="shared" si="3"/>
        <v>124.9961667</v>
      </c>
      <c r="AB10" s="14"/>
      <c r="AC10" s="14"/>
      <c r="AD10" s="5" t="s">
        <v>45</v>
      </c>
      <c r="AE10" s="7" t="s">
        <v>54</v>
      </c>
      <c r="AF10" s="12">
        <v>45941.0</v>
      </c>
      <c r="AG10" s="5" t="s">
        <v>71</v>
      </c>
      <c r="AH10" s="14"/>
      <c r="AI10" s="5" t="s">
        <v>56</v>
      </c>
      <c r="AJ10" s="17"/>
      <c r="AK10" s="18"/>
      <c r="AL10" s="18"/>
      <c r="AM10" s="18"/>
      <c r="AN10" s="18"/>
      <c r="AO10" s="18"/>
      <c r="AP10" s="18"/>
      <c r="AQ10" s="18"/>
    </row>
    <row r="11" ht="15.75" customHeight="1">
      <c r="A11" s="4" t="s">
        <v>75</v>
      </c>
      <c r="B11" s="5" t="s">
        <v>37</v>
      </c>
      <c r="C11" s="6">
        <v>10.0</v>
      </c>
      <c r="D11" s="7" t="s">
        <v>80</v>
      </c>
      <c r="E11" s="6">
        <v>50.0</v>
      </c>
      <c r="F11" s="6">
        <v>50.0</v>
      </c>
      <c r="G11" s="8">
        <v>9.5</v>
      </c>
      <c r="H11" s="7" t="s">
        <v>77</v>
      </c>
      <c r="I11" s="7" t="s">
        <v>50</v>
      </c>
      <c r="J11" s="19">
        <v>45231.0</v>
      </c>
      <c r="K11" s="5" t="s">
        <v>78</v>
      </c>
      <c r="L11" s="6" t="s">
        <v>79</v>
      </c>
      <c r="M11" s="6" t="s">
        <v>42</v>
      </c>
      <c r="N11" s="14" t="str">
        <f t="shared" si="1"/>
        <v>50m</v>
      </c>
      <c r="O11" s="14" t="str">
        <f t="shared" si="2"/>
        <v>USAC.ALT010
50m 9.5mm 2023
mat@usac.alpenclub.nl</v>
      </c>
      <c r="P11" s="12">
        <v>2.0</v>
      </c>
      <c r="Q11" s="13">
        <v>2.5</v>
      </c>
      <c r="R11" s="7">
        <v>1.0</v>
      </c>
      <c r="S11" s="5" t="s">
        <v>52</v>
      </c>
      <c r="T11" s="12">
        <v>45447.0</v>
      </c>
      <c r="U11" s="14"/>
      <c r="V11" s="14"/>
      <c r="W11" s="5" t="s">
        <v>52</v>
      </c>
      <c r="X11" s="16">
        <v>45447.0</v>
      </c>
      <c r="Y11" s="13">
        <v>150.56</v>
      </c>
      <c r="Z11" s="7">
        <v>8.0</v>
      </c>
      <c r="AA11" s="15">
        <f t="shared" si="3"/>
        <v>124.9961667</v>
      </c>
      <c r="AB11" s="14"/>
      <c r="AC11" s="14"/>
      <c r="AD11" s="5" t="s">
        <v>45</v>
      </c>
      <c r="AE11" s="7" t="s">
        <v>54</v>
      </c>
      <c r="AF11" s="12">
        <v>45941.0</v>
      </c>
      <c r="AG11" s="5" t="s">
        <v>71</v>
      </c>
      <c r="AH11" s="14"/>
      <c r="AI11" s="5" t="s">
        <v>56</v>
      </c>
      <c r="AJ11" s="17"/>
      <c r="AK11" s="18"/>
      <c r="AL11" s="18"/>
      <c r="AM11" s="18"/>
      <c r="AN11" s="18"/>
      <c r="AO11" s="18"/>
      <c r="AP11" s="18"/>
      <c r="AQ11" s="18"/>
    </row>
    <row r="12" ht="15.75" customHeight="1">
      <c r="A12" s="4" t="s">
        <v>75</v>
      </c>
      <c r="B12" s="5" t="s">
        <v>37</v>
      </c>
      <c r="C12" s="6">
        <v>11.0</v>
      </c>
      <c r="D12" s="7" t="s">
        <v>81</v>
      </c>
      <c r="E12" s="6">
        <v>50.0</v>
      </c>
      <c r="F12" s="6">
        <v>50.0</v>
      </c>
      <c r="G12" s="8">
        <v>9.5</v>
      </c>
      <c r="H12" s="7" t="s">
        <v>77</v>
      </c>
      <c r="I12" s="7" t="s">
        <v>50</v>
      </c>
      <c r="J12" s="9">
        <v>44927.0</v>
      </c>
      <c r="K12" s="5" t="s">
        <v>78</v>
      </c>
      <c r="L12" s="6" t="s">
        <v>82</v>
      </c>
      <c r="M12" s="6" t="s">
        <v>42</v>
      </c>
      <c r="N12" s="14" t="str">
        <f t="shared" si="1"/>
        <v>50m</v>
      </c>
      <c r="O12" s="14" t="str">
        <f t="shared" si="2"/>
        <v>USAC.ALT011
50m 9.5mm 2023
mat@usac.alpenclub.nl</v>
      </c>
      <c r="P12" s="12">
        <v>2.0</v>
      </c>
      <c r="Q12" s="13">
        <v>2.5</v>
      </c>
      <c r="R12" s="7">
        <v>1.0</v>
      </c>
      <c r="S12" s="5" t="s">
        <v>9</v>
      </c>
      <c r="T12" s="12">
        <v>44927.0</v>
      </c>
      <c r="U12" s="14"/>
      <c r="V12" s="14"/>
      <c r="W12" s="5" t="s">
        <v>70</v>
      </c>
      <c r="X12" s="16">
        <v>45813.0</v>
      </c>
      <c r="Y12" s="13">
        <v>150.56</v>
      </c>
      <c r="Z12" s="7">
        <v>8.0</v>
      </c>
      <c r="AA12" s="15">
        <f t="shared" si="3"/>
        <v>98.17766667</v>
      </c>
      <c r="AB12" s="14"/>
      <c r="AC12" s="14"/>
      <c r="AD12" s="5" t="s">
        <v>45</v>
      </c>
      <c r="AE12" s="7" t="s">
        <v>54</v>
      </c>
      <c r="AF12" s="12">
        <v>45941.0</v>
      </c>
      <c r="AG12" s="5" t="s">
        <v>71</v>
      </c>
      <c r="AH12" s="14"/>
      <c r="AI12" s="5" t="s">
        <v>56</v>
      </c>
      <c r="AJ12" s="17"/>
      <c r="AK12" s="18"/>
      <c r="AL12" s="18"/>
      <c r="AM12" s="18"/>
      <c r="AN12" s="18"/>
      <c r="AO12" s="18"/>
      <c r="AP12" s="18"/>
      <c r="AQ12" s="18"/>
    </row>
    <row r="13" ht="15.75" customHeight="1">
      <c r="A13" s="4" t="s">
        <v>75</v>
      </c>
      <c r="B13" s="5" t="s">
        <v>37</v>
      </c>
      <c r="C13" s="6">
        <v>12.0</v>
      </c>
      <c r="D13" s="7" t="s">
        <v>83</v>
      </c>
      <c r="E13" s="6">
        <v>50.0</v>
      </c>
      <c r="F13" s="6">
        <v>50.0</v>
      </c>
      <c r="G13" s="8">
        <v>9.5</v>
      </c>
      <c r="H13" s="7" t="s">
        <v>77</v>
      </c>
      <c r="I13" s="7" t="s">
        <v>50</v>
      </c>
      <c r="J13" s="9">
        <v>44958.0</v>
      </c>
      <c r="K13" s="5" t="s">
        <v>78</v>
      </c>
      <c r="L13" s="6" t="s">
        <v>84</v>
      </c>
      <c r="M13" s="6" t="s">
        <v>42</v>
      </c>
      <c r="N13" s="14" t="str">
        <f t="shared" si="1"/>
        <v>50m</v>
      </c>
      <c r="O13" s="14" t="str">
        <f t="shared" si="2"/>
        <v>USAC.ALT012
50m 9.5mm 2023
mat@usac.alpenclub.nl</v>
      </c>
      <c r="P13" s="12">
        <v>2.0</v>
      </c>
      <c r="Q13" s="13">
        <v>2.5</v>
      </c>
      <c r="R13" s="7">
        <v>1.0</v>
      </c>
      <c r="S13" s="5" t="s">
        <v>9</v>
      </c>
      <c r="T13" s="12">
        <v>44958.0</v>
      </c>
      <c r="U13" s="14"/>
      <c r="V13" s="14"/>
      <c r="W13" s="5" t="s">
        <v>70</v>
      </c>
      <c r="X13" s="16">
        <v>45813.0</v>
      </c>
      <c r="Y13" s="13">
        <v>150.56</v>
      </c>
      <c r="Z13" s="7">
        <v>8.0</v>
      </c>
      <c r="AA13" s="15">
        <f t="shared" si="3"/>
        <v>99.746</v>
      </c>
      <c r="AB13" s="14"/>
      <c r="AC13" s="14"/>
      <c r="AD13" s="5" t="s">
        <v>45</v>
      </c>
      <c r="AE13" s="7" t="s">
        <v>54</v>
      </c>
      <c r="AF13" s="12">
        <v>45941.0</v>
      </c>
      <c r="AG13" s="5" t="s">
        <v>71</v>
      </c>
      <c r="AH13" s="14"/>
      <c r="AI13" s="5" t="s">
        <v>56</v>
      </c>
      <c r="AJ13" s="17"/>
      <c r="AK13" s="18"/>
      <c r="AL13" s="18"/>
      <c r="AM13" s="18"/>
      <c r="AN13" s="18"/>
      <c r="AO13" s="18"/>
      <c r="AP13" s="18"/>
      <c r="AQ13" s="18"/>
    </row>
    <row r="14" ht="15.75" customHeight="1">
      <c r="A14" s="4" t="s">
        <v>75</v>
      </c>
      <c r="B14" s="5" t="s">
        <v>37</v>
      </c>
      <c r="C14" s="6">
        <v>13.0</v>
      </c>
      <c r="D14" s="7" t="s">
        <v>85</v>
      </c>
      <c r="E14" s="6">
        <v>50.0</v>
      </c>
      <c r="F14" s="6">
        <v>50.0</v>
      </c>
      <c r="G14" s="8">
        <v>9.5</v>
      </c>
      <c r="H14" s="7" t="s">
        <v>77</v>
      </c>
      <c r="I14" s="7" t="s">
        <v>50</v>
      </c>
      <c r="J14" s="9">
        <v>44958.0</v>
      </c>
      <c r="K14" s="5" t="s">
        <v>78</v>
      </c>
      <c r="L14" s="6" t="s">
        <v>84</v>
      </c>
      <c r="M14" s="6" t="s">
        <v>42</v>
      </c>
      <c r="N14" s="14" t="str">
        <f t="shared" si="1"/>
        <v>50m</v>
      </c>
      <c r="O14" s="14" t="str">
        <f t="shared" si="2"/>
        <v>USAC.ALT013
50m 9.5mm 2023
mat@usac.alpenclub.nl</v>
      </c>
      <c r="P14" s="12">
        <v>2.0</v>
      </c>
      <c r="Q14" s="13">
        <v>2.5</v>
      </c>
      <c r="R14" s="7">
        <v>1.0</v>
      </c>
      <c r="S14" s="5" t="s">
        <v>9</v>
      </c>
      <c r="T14" s="12">
        <v>44958.0</v>
      </c>
      <c r="U14" s="14"/>
      <c r="V14" s="14"/>
      <c r="W14" s="5" t="s">
        <v>70</v>
      </c>
      <c r="X14" s="16">
        <v>45813.0</v>
      </c>
      <c r="Y14" s="13">
        <v>150.56</v>
      </c>
      <c r="Z14" s="7">
        <v>8.0</v>
      </c>
      <c r="AA14" s="15">
        <f t="shared" si="3"/>
        <v>99.746</v>
      </c>
      <c r="AB14" s="14"/>
      <c r="AC14" s="14"/>
      <c r="AD14" s="5" t="s">
        <v>45</v>
      </c>
      <c r="AE14" s="7" t="s">
        <v>54</v>
      </c>
      <c r="AF14" s="12">
        <v>45941.0</v>
      </c>
      <c r="AG14" s="5" t="s">
        <v>71</v>
      </c>
      <c r="AH14" s="14"/>
      <c r="AI14" s="5" t="s">
        <v>56</v>
      </c>
      <c r="AJ14" s="17"/>
      <c r="AK14" s="18"/>
      <c r="AL14" s="18"/>
      <c r="AM14" s="18"/>
      <c r="AN14" s="18"/>
      <c r="AO14" s="18"/>
      <c r="AP14" s="18"/>
      <c r="AQ14" s="18"/>
    </row>
    <row r="15" ht="15.75" customHeight="1">
      <c r="A15" s="4" t="s">
        <v>40</v>
      </c>
      <c r="B15" s="5" t="s">
        <v>37</v>
      </c>
      <c r="C15" s="6">
        <v>14.0</v>
      </c>
      <c r="D15" s="7" t="s">
        <v>86</v>
      </c>
      <c r="E15" s="6">
        <v>50.0</v>
      </c>
      <c r="F15" s="6">
        <v>50.0</v>
      </c>
      <c r="G15" s="8">
        <v>10.2</v>
      </c>
      <c r="H15" s="7" t="s">
        <v>87</v>
      </c>
      <c r="I15" s="7" t="s">
        <v>40</v>
      </c>
      <c r="J15" s="9">
        <v>42005.0</v>
      </c>
      <c r="K15" s="5" t="s">
        <v>40</v>
      </c>
      <c r="L15" s="6" t="s">
        <v>42</v>
      </c>
      <c r="M15" s="6" t="s">
        <v>42</v>
      </c>
      <c r="N15" s="14" t="str">
        <f t="shared" si="1"/>
        <v>50m</v>
      </c>
      <c r="O15" s="14" t="str">
        <f t="shared" si="2"/>
        <v>USAC.ALT014
50m 10.2mm 2015
mat@usac.alpenclub.nl</v>
      </c>
      <c r="P15" s="12">
        <v>2.0</v>
      </c>
      <c r="Q15" s="13">
        <v>2.5</v>
      </c>
      <c r="R15" s="7">
        <v>1.0</v>
      </c>
      <c r="S15" s="5" t="s">
        <v>9</v>
      </c>
      <c r="T15" s="12">
        <v>42005.0</v>
      </c>
      <c r="U15" s="14"/>
      <c r="V15" s="14"/>
      <c r="W15" s="5" t="s">
        <v>43</v>
      </c>
      <c r="X15" s="14"/>
      <c r="Y15" s="13">
        <v>0.0</v>
      </c>
      <c r="Z15" s="7">
        <v>8.0</v>
      </c>
      <c r="AA15" s="15">
        <f t="shared" si="3"/>
        <v>0</v>
      </c>
      <c r="AB15" s="16">
        <v>45772.0</v>
      </c>
      <c r="AC15" s="7" t="s">
        <v>44</v>
      </c>
      <c r="AD15" s="5" t="s">
        <v>45</v>
      </c>
      <c r="AE15" s="7" t="s">
        <v>46</v>
      </c>
      <c r="AF15" s="12">
        <v>45941.0</v>
      </c>
      <c r="AG15" s="5" t="s">
        <v>43</v>
      </c>
      <c r="AH15" s="14"/>
      <c r="AI15" s="5" t="s">
        <v>43</v>
      </c>
      <c r="AJ15" s="17"/>
      <c r="AK15" s="18"/>
      <c r="AL15" s="18"/>
      <c r="AM15" s="18"/>
      <c r="AN15" s="18"/>
      <c r="AO15" s="18"/>
      <c r="AP15" s="18"/>
      <c r="AQ15" s="18"/>
    </row>
    <row r="16" ht="15.75" customHeight="1">
      <c r="A16" s="4" t="s">
        <v>88</v>
      </c>
      <c r="B16" s="5" t="s">
        <v>37</v>
      </c>
      <c r="C16" s="6">
        <v>15.0</v>
      </c>
      <c r="D16" s="7" t="s">
        <v>89</v>
      </c>
      <c r="E16" s="6">
        <v>50.0</v>
      </c>
      <c r="F16" s="6">
        <v>50.0</v>
      </c>
      <c r="G16" s="8">
        <v>9.2</v>
      </c>
      <c r="H16" s="7" t="s">
        <v>90</v>
      </c>
      <c r="I16" s="7" t="s">
        <v>91</v>
      </c>
      <c r="J16" s="9">
        <v>44348.0</v>
      </c>
      <c r="K16" s="5" t="s">
        <v>92</v>
      </c>
      <c r="L16" s="6" t="s">
        <v>93</v>
      </c>
      <c r="M16" s="6" t="s">
        <v>42</v>
      </c>
      <c r="N16" s="14" t="str">
        <f t="shared" si="1"/>
        <v>50m</v>
      </c>
      <c r="O16" s="14" t="str">
        <f t="shared" si="2"/>
        <v>USAC.ALT015
50m 9.2mm 2021
mat@usac.alpenclub.nl</v>
      </c>
      <c r="P16" s="12">
        <v>2.0</v>
      </c>
      <c r="Q16" s="13">
        <v>2.5</v>
      </c>
      <c r="R16" s="7">
        <v>1.0</v>
      </c>
      <c r="S16" s="5" t="s">
        <v>9</v>
      </c>
      <c r="T16" s="12">
        <v>44348.0</v>
      </c>
      <c r="U16" s="14"/>
      <c r="V16" s="14"/>
      <c r="W16" s="5" t="s">
        <v>70</v>
      </c>
      <c r="X16" s="16">
        <v>45813.0</v>
      </c>
      <c r="Y16" s="13">
        <v>123.0</v>
      </c>
      <c r="Z16" s="7">
        <v>8.0</v>
      </c>
      <c r="AA16" s="15">
        <f t="shared" si="3"/>
        <v>55.8625</v>
      </c>
      <c r="AB16" s="14"/>
      <c r="AC16" s="14"/>
      <c r="AD16" s="5" t="s">
        <v>45</v>
      </c>
      <c r="AE16" s="7" t="s">
        <v>54</v>
      </c>
      <c r="AF16" s="12">
        <v>45941.0</v>
      </c>
      <c r="AG16" s="5" t="s">
        <v>71</v>
      </c>
      <c r="AH16" s="14"/>
      <c r="AI16" s="5" t="s">
        <v>56</v>
      </c>
      <c r="AJ16" s="17"/>
      <c r="AK16" s="18"/>
      <c r="AL16" s="18"/>
      <c r="AM16" s="18"/>
      <c r="AN16" s="18"/>
      <c r="AO16" s="18"/>
      <c r="AP16" s="18"/>
      <c r="AQ16" s="18"/>
    </row>
    <row r="17" ht="15.75" customHeight="1">
      <c r="A17" s="4" t="s">
        <v>88</v>
      </c>
      <c r="B17" s="5" t="s">
        <v>37</v>
      </c>
      <c r="C17" s="6">
        <v>16.0</v>
      </c>
      <c r="D17" s="7" t="s">
        <v>94</v>
      </c>
      <c r="E17" s="6">
        <v>50.0</v>
      </c>
      <c r="F17" s="6">
        <v>50.0</v>
      </c>
      <c r="G17" s="8">
        <v>9.2</v>
      </c>
      <c r="H17" s="7" t="s">
        <v>95</v>
      </c>
      <c r="I17" s="7" t="s">
        <v>91</v>
      </c>
      <c r="J17" s="9">
        <v>45689.0</v>
      </c>
      <c r="K17" s="5" t="s">
        <v>92</v>
      </c>
      <c r="L17" s="6" t="s">
        <v>96</v>
      </c>
      <c r="M17" s="6" t="s">
        <v>42</v>
      </c>
      <c r="N17" s="14" t="str">
        <f t="shared" si="1"/>
        <v>50m</v>
      </c>
      <c r="O17" s="14" t="str">
        <f t="shared" si="2"/>
        <v>USAC.ALT016
50m 9.2mm 2025
mat@usac.alpenclub.nl</v>
      </c>
      <c r="P17" s="12">
        <v>2.0</v>
      </c>
      <c r="Q17" s="13">
        <v>2.5</v>
      </c>
      <c r="R17" s="7">
        <v>1.0</v>
      </c>
      <c r="S17" s="5" t="s">
        <v>52</v>
      </c>
      <c r="T17" s="12">
        <v>45741.0</v>
      </c>
      <c r="U17" s="20" t="s">
        <v>97</v>
      </c>
      <c r="V17" s="20" t="s">
        <v>98</v>
      </c>
      <c r="W17" s="5" t="s">
        <v>52</v>
      </c>
      <c r="X17" s="16">
        <v>45741.0</v>
      </c>
      <c r="Y17" s="13">
        <v>123.0</v>
      </c>
      <c r="Z17" s="7">
        <v>8.0</v>
      </c>
      <c r="AA17" s="15">
        <f t="shared" si="3"/>
        <v>114.54375</v>
      </c>
      <c r="AB17" s="14"/>
      <c r="AC17" s="14"/>
      <c r="AD17" s="5" t="s">
        <v>45</v>
      </c>
      <c r="AE17" s="7" t="s">
        <v>54</v>
      </c>
      <c r="AF17" s="12">
        <v>45941.0</v>
      </c>
      <c r="AG17" s="5" t="s">
        <v>71</v>
      </c>
      <c r="AH17" s="16">
        <v>45741.0</v>
      </c>
      <c r="AI17" s="5" t="s">
        <v>56</v>
      </c>
      <c r="AJ17" s="17"/>
      <c r="AK17" s="18"/>
      <c r="AL17" s="18"/>
      <c r="AM17" s="18"/>
      <c r="AN17" s="18"/>
      <c r="AO17" s="18"/>
      <c r="AP17" s="18"/>
      <c r="AQ17" s="18"/>
    </row>
    <row r="18" ht="15.75" customHeight="1">
      <c r="A18" s="4" t="s">
        <v>88</v>
      </c>
      <c r="B18" s="5" t="s">
        <v>37</v>
      </c>
      <c r="C18" s="6">
        <v>17.0</v>
      </c>
      <c r="D18" s="7" t="s">
        <v>99</v>
      </c>
      <c r="E18" s="6">
        <v>50.0</v>
      </c>
      <c r="F18" s="6">
        <v>50.0</v>
      </c>
      <c r="G18" s="8">
        <v>9.2</v>
      </c>
      <c r="H18" s="7" t="s">
        <v>95</v>
      </c>
      <c r="I18" s="7" t="s">
        <v>91</v>
      </c>
      <c r="J18" s="9">
        <v>45689.0</v>
      </c>
      <c r="K18" s="5" t="s">
        <v>92</v>
      </c>
      <c r="L18" s="6" t="s">
        <v>100</v>
      </c>
      <c r="M18" s="6" t="s">
        <v>42</v>
      </c>
      <c r="N18" s="14" t="str">
        <f t="shared" si="1"/>
        <v>50m</v>
      </c>
      <c r="O18" s="14" t="str">
        <f t="shared" si="2"/>
        <v>USAC.ALT017
50m 9.2mm 2025
mat@usac.alpenclub.nl</v>
      </c>
      <c r="P18" s="12">
        <v>2.0</v>
      </c>
      <c r="Q18" s="13">
        <v>2.5</v>
      </c>
      <c r="R18" s="7">
        <v>1.0</v>
      </c>
      <c r="S18" s="5" t="s">
        <v>52</v>
      </c>
      <c r="T18" s="12">
        <v>45741.0</v>
      </c>
      <c r="U18" s="20" t="s">
        <v>97</v>
      </c>
      <c r="V18" s="20" t="s">
        <v>98</v>
      </c>
      <c r="W18" s="5" t="s">
        <v>52</v>
      </c>
      <c r="X18" s="16">
        <v>45741.0</v>
      </c>
      <c r="Y18" s="13">
        <v>123.0</v>
      </c>
      <c r="Z18" s="7">
        <v>8.0</v>
      </c>
      <c r="AA18" s="15">
        <f t="shared" si="3"/>
        <v>114.54375</v>
      </c>
      <c r="AB18" s="14"/>
      <c r="AC18" s="14"/>
      <c r="AD18" s="5" t="s">
        <v>45</v>
      </c>
      <c r="AE18" s="7" t="s">
        <v>54</v>
      </c>
      <c r="AF18" s="12">
        <v>45941.0</v>
      </c>
      <c r="AG18" s="5" t="s">
        <v>71</v>
      </c>
      <c r="AH18" s="16">
        <v>45741.0</v>
      </c>
      <c r="AI18" s="5" t="s">
        <v>56</v>
      </c>
      <c r="AJ18" s="17"/>
      <c r="AK18" s="18"/>
      <c r="AL18" s="18"/>
      <c r="AM18" s="18"/>
      <c r="AN18" s="18"/>
      <c r="AO18" s="18"/>
      <c r="AP18" s="18"/>
      <c r="AQ18" s="18"/>
    </row>
    <row r="19" ht="15.75" customHeight="1">
      <c r="A19" s="4" t="s">
        <v>88</v>
      </c>
      <c r="B19" s="5" t="s">
        <v>37</v>
      </c>
      <c r="C19" s="6">
        <v>18.0</v>
      </c>
      <c r="D19" s="7" t="s">
        <v>101</v>
      </c>
      <c r="E19" s="6">
        <v>50.0</v>
      </c>
      <c r="F19" s="6">
        <v>50.0</v>
      </c>
      <c r="G19" s="8">
        <v>9.2</v>
      </c>
      <c r="H19" s="7" t="s">
        <v>95</v>
      </c>
      <c r="I19" s="7" t="s">
        <v>91</v>
      </c>
      <c r="J19" s="9">
        <v>45689.0</v>
      </c>
      <c r="K19" s="5" t="s">
        <v>92</v>
      </c>
      <c r="L19" s="6" t="s">
        <v>102</v>
      </c>
      <c r="M19" s="6" t="s">
        <v>42</v>
      </c>
      <c r="N19" s="14" t="str">
        <f t="shared" si="1"/>
        <v>50m</v>
      </c>
      <c r="O19" s="14" t="str">
        <f t="shared" si="2"/>
        <v>USAC.ALT018
50m 9.2mm 2025
mat@usac.alpenclub.nl</v>
      </c>
      <c r="P19" s="12">
        <v>2.0</v>
      </c>
      <c r="Q19" s="13">
        <v>2.5</v>
      </c>
      <c r="R19" s="7">
        <v>1.0</v>
      </c>
      <c r="S19" s="5" t="s">
        <v>52</v>
      </c>
      <c r="T19" s="12">
        <v>45741.0</v>
      </c>
      <c r="U19" s="20" t="s">
        <v>97</v>
      </c>
      <c r="V19" s="20" t="s">
        <v>98</v>
      </c>
      <c r="W19" s="5" t="s">
        <v>52</v>
      </c>
      <c r="X19" s="16">
        <v>45741.0</v>
      </c>
      <c r="Y19" s="13">
        <v>123.0</v>
      </c>
      <c r="Z19" s="7">
        <v>8.0</v>
      </c>
      <c r="AA19" s="15">
        <f t="shared" si="3"/>
        <v>114.54375</v>
      </c>
      <c r="AB19" s="14"/>
      <c r="AC19" s="14"/>
      <c r="AD19" s="5" t="s">
        <v>45</v>
      </c>
      <c r="AE19" s="7" t="s">
        <v>54</v>
      </c>
      <c r="AF19" s="12">
        <v>45941.0</v>
      </c>
      <c r="AG19" s="5" t="s">
        <v>71</v>
      </c>
      <c r="AH19" s="16">
        <v>45741.0</v>
      </c>
      <c r="AI19" s="5" t="s">
        <v>56</v>
      </c>
      <c r="AJ19" s="17"/>
      <c r="AK19" s="18"/>
      <c r="AL19" s="18"/>
      <c r="AM19" s="18"/>
      <c r="AN19" s="18"/>
      <c r="AO19" s="18"/>
      <c r="AP19" s="18"/>
      <c r="AQ19" s="18"/>
    </row>
    <row r="20" ht="15.75" customHeight="1">
      <c r="A20" s="4" t="s">
        <v>88</v>
      </c>
      <c r="B20" s="5" t="s">
        <v>37</v>
      </c>
      <c r="C20" s="6">
        <v>19.0</v>
      </c>
      <c r="D20" s="7" t="s">
        <v>103</v>
      </c>
      <c r="E20" s="6">
        <v>50.0</v>
      </c>
      <c r="F20" s="6">
        <v>50.0</v>
      </c>
      <c r="G20" s="8">
        <v>9.2</v>
      </c>
      <c r="H20" s="7" t="s">
        <v>90</v>
      </c>
      <c r="I20" s="7" t="s">
        <v>91</v>
      </c>
      <c r="J20" s="9">
        <v>45689.0</v>
      </c>
      <c r="K20" s="5" t="s">
        <v>92</v>
      </c>
      <c r="L20" s="6" t="s">
        <v>104</v>
      </c>
      <c r="M20" s="6" t="s">
        <v>42</v>
      </c>
      <c r="N20" s="14" t="str">
        <f t="shared" si="1"/>
        <v>50m</v>
      </c>
      <c r="O20" s="14" t="str">
        <f t="shared" si="2"/>
        <v>USAC.ALT019
50m 9.2mm 2025
mat@usac.alpenclub.nl</v>
      </c>
      <c r="P20" s="12">
        <v>2.0</v>
      </c>
      <c r="Q20" s="13">
        <v>2.5</v>
      </c>
      <c r="R20" s="7">
        <v>1.0</v>
      </c>
      <c r="S20" s="5" t="s">
        <v>52</v>
      </c>
      <c r="T20" s="12">
        <v>45741.0</v>
      </c>
      <c r="U20" s="20" t="s">
        <v>97</v>
      </c>
      <c r="V20" s="20" t="s">
        <v>98</v>
      </c>
      <c r="W20" s="5" t="s">
        <v>52</v>
      </c>
      <c r="X20" s="16">
        <v>45741.0</v>
      </c>
      <c r="Y20" s="13">
        <v>123.0</v>
      </c>
      <c r="Z20" s="7">
        <v>8.0</v>
      </c>
      <c r="AA20" s="15">
        <f t="shared" si="3"/>
        <v>114.54375</v>
      </c>
      <c r="AB20" s="14"/>
      <c r="AC20" s="14"/>
      <c r="AD20" s="5" t="s">
        <v>45</v>
      </c>
      <c r="AE20" s="7" t="s">
        <v>54</v>
      </c>
      <c r="AF20" s="12">
        <v>45941.0</v>
      </c>
      <c r="AG20" s="5" t="s">
        <v>71</v>
      </c>
      <c r="AH20" s="16">
        <v>45741.0</v>
      </c>
      <c r="AI20" s="5" t="s">
        <v>56</v>
      </c>
      <c r="AJ20" s="17"/>
      <c r="AK20" s="18"/>
      <c r="AL20" s="18"/>
      <c r="AM20" s="18"/>
      <c r="AN20" s="18"/>
      <c r="AO20" s="18"/>
      <c r="AP20" s="18"/>
      <c r="AQ20" s="18"/>
    </row>
    <row r="21" ht="15.75" customHeight="1">
      <c r="A21" s="4" t="s">
        <v>88</v>
      </c>
      <c r="B21" s="5" t="s">
        <v>37</v>
      </c>
      <c r="C21" s="6">
        <v>20.0</v>
      </c>
      <c r="D21" s="7" t="s">
        <v>105</v>
      </c>
      <c r="E21" s="6">
        <v>50.0</v>
      </c>
      <c r="F21" s="6">
        <v>50.0</v>
      </c>
      <c r="G21" s="8">
        <v>9.2</v>
      </c>
      <c r="H21" s="7" t="s">
        <v>90</v>
      </c>
      <c r="I21" s="7" t="s">
        <v>91</v>
      </c>
      <c r="J21" s="9">
        <v>45689.0</v>
      </c>
      <c r="K21" s="5" t="s">
        <v>92</v>
      </c>
      <c r="L21" s="6" t="s">
        <v>106</v>
      </c>
      <c r="M21" s="6" t="s">
        <v>42</v>
      </c>
      <c r="N21" s="14" t="str">
        <f t="shared" si="1"/>
        <v>50m</v>
      </c>
      <c r="O21" s="14" t="str">
        <f t="shared" si="2"/>
        <v>USAC.ALT020
50m 9.2mm 2025
mat@usac.alpenclub.nl</v>
      </c>
      <c r="P21" s="12">
        <v>2.0</v>
      </c>
      <c r="Q21" s="13">
        <v>2.5</v>
      </c>
      <c r="R21" s="7">
        <v>1.0</v>
      </c>
      <c r="S21" s="5" t="s">
        <v>52</v>
      </c>
      <c r="T21" s="12">
        <v>45741.0</v>
      </c>
      <c r="U21" s="20" t="s">
        <v>97</v>
      </c>
      <c r="V21" s="20" t="s">
        <v>98</v>
      </c>
      <c r="W21" s="5" t="s">
        <v>52</v>
      </c>
      <c r="X21" s="16">
        <v>45741.0</v>
      </c>
      <c r="Y21" s="13">
        <v>123.0</v>
      </c>
      <c r="Z21" s="7">
        <v>8.0</v>
      </c>
      <c r="AA21" s="15">
        <f t="shared" si="3"/>
        <v>114.54375</v>
      </c>
      <c r="AB21" s="14"/>
      <c r="AC21" s="14"/>
      <c r="AD21" s="5" t="s">
        <v>45</v>
      </c>
      <c r="AE21" s="7" t="s">
        <v>54</v>
      </c>
      <c r="AF21" s="12">
        <v>45941.0</v>
      </c>
      <c r="AG21" s="5" t="s">
        <v>71</v>
      </c>
      <c r="AH21" s="16">
        <v>45741.0</v>
      </c>
      <c r="AI21" s="5" t="s">
        <v>56</v>
      </c>
      <c r="AJ21" s="17"/>
      <c r="AK21" s="18"/>
      <c r="AL21" s="18"/>
      <c r="AM21" s="18"/>
      <c r="AN21" s="18"/>
      <c r="AO21" s="18"/>
      <c r="AP21" s="18"/>
      <c r="AQ21" s="18"/>
    </row>
    <row r="22" ht="15.75" customHeight="1">
      <c r="A22" s="4" t="s">
        <v>88</v>
      </c>
      <c r="B22" s="5" t="s">
        <v>37</v>
      </c>
      <c r="C22" s="6">
        <v>21.0</v>
      </c>
      <c r="D22" s="7" t="s">
        <v>107</v>
      </c>
      <c r="E22" s="6">
        <v>50.0</v>
      </c>
      <c r="F22" s="6">
        <v>50.0</v>
      </c>
      <c r="G22" s="8">
        <v>9.2</v>
      </c>
      <c r="H22" s="7" t="s">
        <v>90</v>
      </c>
      <c r="I22" s="7" t="s">
        <v>91</v>
      </c>
      <c r="J22" s="9">
        <v>45689.0</v>
      </c>
      <c r="K22" s="5" t="s">
        <v>92</v>
      </c>
      <c r="L22" s="6" t="s">
        <v>108</v>
      </c>
      <c r="M22" s="6" t="s">
        <v>42</v>
      </c>
      <c r="N22" s="14" t="str">
        <f t="shared" si="1"/>
        <v>50m</v>
      </c>
      <c r="O22" s="14" t="str">
        <f t="shared" si="2"/>
        <v>USAC.ALT021
50m 9.2mm 2025
mat@usac.alpenclub.nl</v>
      </c>
      <c r="P22" s="12">
        <v>2.0</v>
      </c>
      <c r="Q22" s="13">
        <v>2.5</v>
      </c>
      <c r="R22" s="7">
        <v>1.0</v>
      </c>
      <c r="S22" s="5" t="s">
        <v>52</v>
      </c>
      <c r="T22" s="12">
        <v>45741.0</v>
      </c>
      <c r="U22" s="20" t="s">
        <v>97</v>
      </c>
      <c r="V22" s="20" t="s">
        <v>98</v>
      </c>
      <c r="W22" s="5" t="s">
        <v>52</v>
      </c>
      <c r="X22" s="16">
        <v>45741.0</v>
      </c>
      <c r="Y22" s="13">
        <v>123.0</v>
      </c>
      <c r="Z22" s="7">
        <v>8.0</v>
      </c>
      <c r="AA22" s="15">
        <f t="shared" si="3"/>
        <v>114.54375</v>
      </c>
      <c r="AB22" s="14"/>
      <c r="AC22" s="14"/>
      <c r="AD22" s="5" t="s">
        <v>45</v>
      </c>
      <c r="AE22" s="7" t="s">
        <v>54</v>
      </c>
      <c r="AF22" s="12">
        <v>45941.0</v>
      </c>
      <c r="AG22" s="5" t="s">
        <v>71</v>
      </c>
      <c r="AH22" s="16">
        <v>45741.0</v>
      </c>
      <c r="AI22" s="5" t="s">
        <v>56</v>
      </c>
      <c r="AJ22" s="17"/>
      <c r="AK22" s="18"/>
      <c r="AL22" s="18"/>
      <c r="AM22" s="18"/>
      <c r="AN22" s="18"/>
      <c r="AO22" s="18"/>
      <c r="AP22" s="18"/>
      <c r="AQ22" s="18"/>
    </row>
    <row r="23" ht="15.75" customHeight="1">
      <c r="A23" s="4" t="s">
        <v>109</v>
      </c>
      <c r="B23" s="5" t="s">
        <v>110</v>
      </c>
      <c r="C23" s="6" t="s">
        <v>111</v>
      </c>
      <c r="D23" s="7" t="s">
        <v>112</v>
      </c>
      <c r="E23" s="6" t="s">
        <v>42</v>
      </c>
      <c r="F23" s="6">
        <v>60.0</v>
      </c>
      <c r="G23" s="8">
        <v>9.1</v>
      </c>
      <c r="H23" s="7" t="s">
        <v>113</v>
      </c>
      <c r="I23" s="7" t="s">
        <v>40</v>
      </c>
      <c r="J23" s="9">
        <v>43101.0</v>
      </c>
      <c r="K23" s="5" t="s">
        <v>41</v>
      </c>
      <c r="L23" s="6" t="s">
        <v>42</v>
      </c>
      <c r="M23" s="6" t="s">
        <v>42</v>
      </c>
      <c r="N23" s="14" t="str">
        <f t="shared" si="1"/>
        <v>-m</v>
      </c>
      <c r="O23" s="14" t="str">
        <f t="shared" si="2"/>
        <v>USAC.DBT001.1
-m 9.1mm 2018
mat@usac.alpenclub.nl</v>
      </c>
      <c r="P23" s="12">
        <v>2.0</v>
      </c>
      <c r="Q23" s="13">
        <v>2.5</v>
      </c>
      <c r="R23" s="7">
        <v>1.0</v>
      </c>
      <c r="S23" s="5" t="s">
        <v>9</v>
      </c>
      <c r="T23" s="12">
        <v>43101.0</v>
      </c>
      <c r="U23" s="14"/>
      <c r="V23" s="14"/>
      <c r="W23" s="5" t="s">
        <v>70</v>
      </c>
      <c r="X23" s="16">
        <v>45780.0</v>
      </c>
      <c r="Y23" s="13">
        <v>265.75</v>
      </c>
      <c r="Z23" s="7">
        <v>8.0</v>
      </c>
      <c r="AA23" s="15">
        <f t="shared" si="3"/>
        <v>21.96128472</v>
      </c>
      <c r="AB23" s="16">
        <v>45780.0</v>
      </c>
      <c r="AC23" s="7" t="s">
        <v>114</v>
      </c>
      <c r="AD23" s="5" t="s">
        <v>45</v>
      </c>
      <c r="AE23" s="7" t="s">
        <v>46</v>
      </c>
      <c r="AF23" s="12">
        <v>45941.0</v>
      </c>
      <c r="AG23" s="5" t="s">
        <v>43</v>
      </c>
      <c r="AH23" s="14"/>
      <c r="AI23" s="5" t="s">
        <v>43</v>
      </c>
      <c r="AJ23" s="17"/>
      <c r="AK23" s="18"/>
      <c r="AL23" s="18"/>
      <c r="AM23" s="18"/>
      <c r="AN23" s="18"/>
      <c r="AO23" s="18"/>
      <c r="AP23" s="18"/>
      <c r="AQ23" s="18"/>
    </row>
    <row r="24" ht="15.75" customHeight="1">
      <c r="A24" s="4" t="s">
        <v>109</v>
      </c>
      <c r="B24" s="5" t="s">
        <v>110</v>
      </c>
      <c r="C24" s="6" t="s">
        <v>115</v>
      </c>
      <c r="D24" s="7" t="s">
        <v>116</v>
      </c>
      <c r="E24" s="6" t="s">
        <v>42</v>
      </c>
      <c r="F24" s="6">
        <v>60.0</v>
      </c>
      <c r="G24" s="8">
        <v>9.1</v>
      </c>
      <c r="H24" s="7" t="s">
        <v>117</v>
      </c>
      <c r="I24" s="7" t="s">
        <v>40</v>
      </c>
      <c r="J24" s="9">
        <v>43101.0</v>
      </c>
      <c r="K24" s="5" t="s">
        <v>41</v>
      </c>
      <c r="L24" s="6" t="s">
        <v>42</v>
      </c>
      <c r="M24" s="6" t="s">
        <v>42</v>
      </c>
      <c r="N24" s="14" t="str">
        <f t="shared" si="1"/>
        <v>-m</v>
      </c>
      <c r="O24" s="14" t="str">
        <f t="shared" si="2"/>
        <v>USAC.DBT001.2
-m 9.1mm 2018
mat@usac.alpenclub.nl</v>
      </c>
      <c r="P24" s="12">
        <v>2.0</v>
      </c>
      <c r="Q24" s="13">
        <v>2.5</v>
      </c>
      <c r="R24" s="7">
        <v>1.0</v>
      </c>
      <c r="S24" s="5" t="s">
        <v>9</v>
      </c>
      <c r="T24" s="12">
        <v>43101.0</v>
      </c>
      <c r="U24" s="14"/>
      <c r="V24" s="14"/>
      <c r="W24" s="5" t="s">
        <v>70</v>
      </c>
      <c r="X24" s="16">
        <v>45780.0</v>
      </c>
      <c r="Y24" s="13">
        <v>265.75</v>
      </c>
      <c r="Z24" s="7">
        <v>8.0</v>
      </c>
      <c r="AA24" s="15">
        <f t="shared" si="3"/>
        <v>21.96128472</v>
      </c>
      <c r="AB24" s="16">
        <v>45780.0</v>
      </c>
      <c r="AC24" s="7" t="s">
        <v>114</v>
      </c>
      <c r="AD24" s="5" t="s">
        <v>45</v>
      </c>
      <c r="AE24" s="7" t="s">
        <v>46</v>
      </c>
      <c r="AF24" s="12">
        <v>45941.0</v>
      </c>
      <c r="AG24" s="5" t="s">
        <v>43</v>
      </c>
      <c r="AH24" s="14"/>
      <c r="AI24" s="5" t="s">
        <v>43</v>
      </c>
      <c r="AJ24" s="17"/>
      <c r="AK24" s="18"/>
      <c r="AL24" s="18"/>
      <c r="AM24" s="18"/>
      <c r="AN24" s="18"/>
      <c r="AO24" s="18"/>
      <c r="AP24" s="18"/>
      <c r="AQ24" s="18"/>
    </row>
    <row r="25" ht="15.75" customHeight="1">
      <c r="A25" s="4" t="s">
        <v>118</v>
      </c>
      <c r="B25" s="5" t="s">
        <v>110</v>
      </c>
      <c r="C25" s="6" t="s">
        <v>119</v>
      </c>
      <c r="D25" s="7" t="s">
        <v>120</v>
      </c>
      <c r="E25" s="6">
        <v>60.0</v>
      </c>
      <c r="F25" s="6">
        <v>60.0</v>
      </c>
      <c r="G25" s="8">
        <v>8.4</v>
      </c>
      <c r="H25" s="7" t="s">
        <v>121</v>
      </c>
      <c r="I25" s="7" t="s">
        <v>122</v>
      </c>
      <c r="J25" s="9">
        <v>45292.0</v>
      </c>
      <c r="K25" s="5" t="s">
        <v>123</v>
      </c>
      <c r="L25" s="6">
        <v>2.0247094778005E13</v>
      </c>
      <c r="M25" s="6" t="s">
        <v>42</v>
      </c>
      <c r="N25" s="14" t="str">
        <f t="shared" si="1"/>
        <v>60m</v>
      </c>
      <c r="O25" s="14" t="str">
        <f t="shared" si="2"/>
        <v>USAC.DBT002.1
60m 8.4mm 2024
mat@usac.alpenclub.nl</v>
      </c>
      <c r="P25" s="12">
        <v>2.0</v>
      </c>
      <c r="Q25" s="13">
        <v>2.5</v>
      </c>
      <c r="R25" s="7">
        <v>1.0</v>
      </c>
      <c r="S25" s="5" t="s">
        <v>52</v>
      </c>
      <c r="T25" s="12">
        <v>45530.0</v>
      </c>
      <c r="U25" s="22" t="s">
        <v>124</v>
      </c>
      <c r="V25" s="20" t="s">
        <v>125</v>
      </c>
      <c r="W25" s="5" t="s">
        <v>52</v>
      </c>
      <c r="X25" s="16">
        <v>45530.0</v>
      </c>
      <c r="Y25" s="13">
        <v>120.0</v>
      </c>
      <c r="Z25" s="7">
        <v>8.0</v>
      </c>
      <c r="AA25" s="15">
        <f t="shared" si="3"/>
        <v>103.0416667</v>
      </c>
      <c r="AB25" s="14"/>
      <c r="AC25" s="14"/>
      <c r="AD25" s="5" t="s">
        <v>45</v>
      </c>
      <c r="AE25" s="7" t="s">
        <v>54</v>
      </c>
      <c r="AF25" s="12">
        <v>45941.0</v>
      </c>
      <c r="AG25" s="5" t="s">
        <v>71</v>
      </c>
      <c r="AH25" s="14"/>
      <c r="AI25" s="5" t="s">
        <v>56</v>
      </c>
      <c r="AJ25" s="17"/>
      <c r="AK25" s="18"/>
      <c r="AL25" s="18"/>
      <c r="AM25" s="18"/>
      <c r="AN25" s="18"/>
      <c r="AO25" s="18"/>
      <c r="AP25" s="18"/>
      <c r="AQ25" s="18"/>
    </row>
    <row r="26" ht="15.75" customHeight="1">
      <c r="A26" s="4" t="s">
        <v>118</v>
      </c>
      <c r="B26" s="5" t="s">
        <v>110</v>
      </c>
      <c r="C26" s="6" t="s">
        <v>126</v>
      </c>
      <c r="D26" s="7" t="s">
        <v>127</v>
      </c>
      <c r="E26" s="6">
        <v>60.0</v>
      </c>
      <c r="F26" s="6">
        <v>60.0</v>
      </c>
      <c r="G26" s="8">
        <v>8.4</v>
      </c>
      <c r="H26" s="7" t="s">
        <v>128</v>
      </c>
      <c r="I26" s="7" t="s">
        <v>122</v>
      </c>
      <c r="J26" s="9">
        <v>45292.0</v>
      </c>
      <c r="K26" s="5" t="s">
        <v>123</v>
      </c>
      <c r="L26" s="6">
        <v>2.024700410607E13</v>
      </c>
      <c r="M26" s="6" t="s">
        <v>42</v>
      </c>
      <c r="N26" s="14" t="str">
        <f t="shared" si="1"/>
        <v>60m</v>
      </c>
      <c r="O26" s="14" t="str">
        <f t="shared" si="2"/>
        <v>USAC.DBT002.2
60m 8.4mm 2024
mat@usac.alpenclub.nl</v>
      </c>
      <c r="P26" s="12">
        <v>2.0</v>
      </c>
      <c r="Q26" s="13">
        <v>2.5</v>
      </c>
      <c r="R26" s="7">
        <v>1.0</v>
      </c>
      <c r="S26" s="5" t="s">
        <v>52</v>
      </c>
      <c r="T26" s="12">
        <v>45530.0</v>
      </c>
      <c r="U26" s="22" t="s">
        <v>129</v>
      </c>
      <c r="V26" s="20" t="s">
        <v>125</v>
      </c>
      <c r="W26" s="5" t="s">
        <v>52</v>
      </c>
      <c r="X26" s="16">
        <v>45530.0</v>
      </c>
      <c r="Y26" s="13">
        <v>120.0</v>
      </c>
      <c r="Z26" s="7">
        <v>8.0</v>
      </c>
      <c r="AA26" s="15">
        <f t="shared" si="3"/>
        <v>103.0416667</v>
      </c>
      <c r="AB26" s="14"/>
      <c r="AC26" s="14"/>
      <c r="AD26" s="5" t="s">
        <v>45</v>
      </c>
      <c r="AE26" s="7" t="s">
        <v>54</v>
      </c>
      <c r="AF26" s="12">
        <v>45941.0</v>
      </c>
      <c r="AG26" s="5" t="s">
        <v>71</v>
      </c>
      <c r="AH26" s="14"/>
      <c r="AI26" s="5" t="s">
        <v>56</v>
      </c>
      <c r="AJ26" s="17"/>
      <c r="AK26" s="18"/>
      <c r="AL26" s="18"/>
      <c r="AM26" s="18"/>
      <c r="AN26" s="18"/>
      <c r="AO26" s="18"/>
      <c r="AP26" s="18"/>
      <c r="AQ26" s="18"/>
    </row>
    <row r="27" ht="15.75" customHeight="1">
      <c r="A27" s="4" t="s">
        <v>130</v>
      </c>
      <c r="B27" s="5" t="s">
        <v>110</v>
      </c>
      <c r="C27" s="6" t="s">
        <v>131</v>
      </c>
      <c r="D27" s="7" t="s">
        <v>132</v>
      </c>
      <c r="E27" s="6">
        <v>60.0</v>
      </c>
      <c r="F27" s="6">
        <v>60.0</v>
      </c>
      <c r="G27" s="8">
        <v>8.5</v>
      </c>
      <c r="H27" s="7" t="s">
        <v>133</v>
      </c>
      <c r="I27" s="7" t="s">
        <v>134</v>
      </c>
      <c r="J27" s="9">
        <v>43586.0</v>
      </c>
      <c r="K27" s="5" t="s">
        <v>68</v>
      </c>
      <c r="L27" s="6" t="s">
        <v>135</v>
      </c>
      <c r="M27" s="6" t="s">
        <v>42</v>
      </c>
      <c r="N27" s="14" t="str">
        <f t="shared" si="1"/>
        <v>60m</v>
      </c>
      <c r="O27" s="14" t="str">
        <f t="shared" si="2"/>
        <v>USAC.DBT003.1
60m 8.5mm 2019
mat@usac.alpenclub.nl</v>
      </c>
      <c r="P27" s="12">
        <v>2.0</v>
      </c>
      <c r="Q27" s="13">
        <v>2.5</v>
      </c>
      <c r="R27" s="7">
        <v>1.0</v>
      </c>
      <c r="S27" s="5" t="s">
        <v>43</v>
      </c>
      <c r="T27" s="23"/>
      <c r="U27" s="14"/>
      <c r="V27" s="14"/>
      <c r="W27" s="5" t="s">
        <v>43</v>
      </c>
      <c r="X27" s="14"/>
      <c r="Y27" s="13">
        <v>0.0</v>
      </c>
      <c r="Z27" s="7">
        <v>8.0</v>
      </c>
      <c r="AA27" s="15">
        <f t="shared" si="3"/>
        <v>0</v>
      </c>
      <c r="AB27" s="14"/>
      <c r="AC27" s="14"/>
      <c r="AD27" s="5" t="s">
        <v>45</v>
      </c>
      <c r="AE27" s="7" t="s">
        <v>54</v>
      </c>
      <c r="AF27" s="12">
        <v>45941.0</v>
      </c>
      <c r="AG27" s="5" t="s">
        <v>55</v>
      </c>
      <c r="AH27" s="14"/>
      <c r="AI27" s="5" t="s">
        <v>56</v>
      </c>
      <c r="AJ27" s="17"/>
      <c r="AK27" s="18"/>
      <c r="AL27" s="18"/>
      <c r="AM27" s="18"/>
      <c r="AN27" s="18"/>
      <c r="AO27" s="18"/>
      <c r="AP27" s="18"/>
      <c r="AQ27" s="18"/>
    </row>
    <row r="28" ht="15.75" customHeight="1">
      <c r="A28" s="4" t="s">
        <v>130</v>
      </c>
      <c r="B28" s="5" t="s">
        <v>110</v>
      </c>
      <c r="C28" s="6" t="s">
        <v>136</v>
      </c>
      <c r="D28" s="7" t="s">
        <v>137</v>
      </c>
      <c r="E28" s="6">
        <v>60.0</v>
      </c>
      <c r="F28" s="6">
        <v>60.0</v>
      </c>
      <c r="G28" s="8">
        <v>8.5</v>
      </c>
      <c r="H28" s="7" t="s">
        <v>138</v>
      </c>
      <c r="I28" s="7" t="s">
        <v>134</v>
      </c>
      <c r="J28" s="9">
        <v>43586.0</v>
      </c>
      <c r="K28" s="5" t="s">
        <v>68</v>
      </c>
      <c r="L28" s="6" t="s">
        <v>139</v>
      </c>
      <c r="M28" s="6" t="s">
        <v>42</v>
      </c>
      <c r="N28" s="14" t="str">
        <f t="shared" si="1"/>
        <v>60m</v>
      </c>
      <c r="O28" s="14" t="str">
        <f t="shared" si="2"/>
        <v>USAC.DBT003.2
60m 8.5mm 2019
mat@usac.alpenclub.nl</v>
      </c>
      <c r="P28" s="12">
        <v>2.0</v>
      </c>
      <c r="Q28" s="13">
        <v>2.5</v>
      </c>
      <c r="R28" s="7">
        <v>1.0</v>
      </c>
      <c r="S28" s="5" t="s">
        <v>43</v>
      </c>
      <c r="T28" s="23"/>
      <c r="U28" s="14"/>
      <c r="V28" s="14"/>
      <c r="W28" s="5" t="s">
        <v>43</v>
      </c>
      <c r="X28" s="14"/>
      <c r="Y28" s="13">
        <v>0.0</v>
      </c>
      <c r="Z28" s="7">
        <v>8.0</v>
      </c>
      <c r="AA28" s="15">
        <f t="shared" si="3"/>
        <v>0</v>
      </c>
      <c r="AB28" s="14"/>
      <c r="AC28" s="14"/>
      <c r="AD28" s="5" t="s">
        <v>45</v>
      </c>
      <c r="AE28" s="7" t="s">
        <v>54</v>
      </c>
      <c r="AF28" s="12">
        <v>45941.0</v>
      </c>
      <c r="AG28" s="5" t="s">
        <v>55</v>
      </c>
      <c r="AH28" s="14"/>
      <c r="AI28" s="5" t="s">
        <v>56</v>
      </c>
      <c r="AJ28" s="17"/>
      <c r="AK28" s="18"/>
      <c r="AL28" s="18"/>
      <c r="AM28" s="18"/>
      <c r="AN28" s="18"/>
      <c r="AO28" s="18"/>
      <c r="AP28" s="18"/>
      <c r="AQ28" s="18"/>
    </row>
    <row r="29" ht="15.75" customHeight="1">
      <c r="A29" s="4" t="s">
        <v>140</v>
      </c>
      <c r="B29" s="5" t="s">
        <v>110</v>
      </c>
      <c r="C29" s="6" t="s">
        <v>141</v>
      </c>
      <c r="D29" s="7" t="s">
        <v>142</v>
      </c>
      <c r="E29" s="6">
        <v>60.0</v>
      </c>
      <c r="F29" s="6">
        <v>60.0</v>
      </c>
      <c r="G29" s="8">
        <v>8.0</v>
      </c>
      <c r="H29" s="7" t="s">
        <v>143</v>
      </c>
      <c r="I29" s="7" t="s">
        <v>122</v>
      </c>
      <c r="J29" s="9">
        <v>44256.0</v>
      </c>
      <c r="K29" s="5" t="s">
        <v>92</v>
      </c>
      <c r="L29" s="6" t="s">
        <v>42</v>
      </c>
      <c r="M29" s="6" t="s">
        <v>42</v>
      </c>
      <c r="N29" s="14" t="str">
        <f t="shared" si="1"/>
        <v>60m</v>
      </c>
      <c r="O29" s="14" t="str">
        <f t="shared" si="2"/>
        <v>USAC.DBT004.1
60m 8.0mm 2021
mat@usac.alpenclub.nl</v>
      </c>
      <c r="P29" s="12">
        <v>2.0</v>
      </c>
      <c r="Q29" s="13">
        <v>2.5</v>
      </c>
      <c r="R29" s="7">
        <v>1.0</v>
      </c>
      <c r="S29" s="5" t="s">
        <v>52</v>
      </c>
      <c r="T29" s="12">
        <v>44356.0</v>
      </c>
      <c r="U29" s="20" t="s">
        <v>53</v>
      </c>
      <c r="V29" s="14"/>
      <c r="W29" s="5" t="s">
        <v>52</v>
      </c>
      <c r="X29" s="12">
        <v>44356.0</v>
      </c>
      <c r="Y29" s="13">
        <v>87.1</v>
      </c>
      <c r="Z29" s="7">
        <v>8.0</v>
      </c>
      <c r="AA29" s="15">
        <f t="shared" si="3"/>
        <v>39.79986111</v>
      </c>
      <c r="AB29" s="14"/>
      <c r="AC29" s="14"/>
      <c r="AD29" s="5" t="s">
        <v>45</v>
      </c>
      <c r="AE29" s="7" t="s">
        <v>54</v>
      </c>
      <c r="AF29" s="12">
        <v>45941.0</v>
      </c>
      <c r="AG29" s="5" t="s">
        <v>71</v>
      </c>
      <c r="AH29" s="14"/>
      <c r="AI29" s="5" t="s">
        <v>56</v>
      </c>
      <c r="AJ29" s="17"/>
      <c r="AK29" s="18"/>
      <c r="AL29" s="18"/>
      <c r="AM29" s="18"/>
      <c r="AN29" s="18"/>
      <c r="AO29" s="18"/>
      <c r="AP29" s="18"/>
      <c r="AQ29" s="18"/>
    </row>
    <row r="30" ht="15.75" customHeight="1">
      <c r="A30" s="4" t="s">
        <v>140</v>
      </c>
      <c r="B30" s="5" t="s">
        <v>110</v>
      </c>
      <c r="C30" s="6" t="s">
        <v>144</v>
      </c>
      <c r="D30" s="7" t="s">
        <v>145</v>
      </c>
      <c r="E30" s="6">
        <v>52.0</v>
      </c>
      <c r="F30" s="6">
        <v>60.0</v>
      </c>
      <c r="G30" s="8">
        <v>8.0</v>
      </c>
      <c r="H30" s="7" t="s">
        <v>146</v>
      </c>
      <c r="I30" s="7" t="s">
        <v>122</v>
      </c>
      <c r="J30" s="9">
        <v>44256.0</v>
      </c>
      <c r="K30" s="5" t="s">
        <v>92</v>
      </c>
      <c r="L30" s="6" t="s">
        <v>147</v>
      </c>
      <c r="M30" s="6" t="s">
        <v>42</v>
      </c>
      <c r="N30" s="14" t="str">
        <f t="shared" si="1"/>
        <v>52m</v>
      </c>
      <c r="O30" s="14" t="str">
        <f t="shared" si="2"/>
        <v>USAC.DBT004.2
52m 8.0mm 2021
mat@usac.alpenclub.nl</v>
      </c>
      <c r="P30" s="12">
        <v>2.0</v>
      </c>
      <c r="Q30" s="13">
        <v>2.5</v>
      </c>
      <c r="R30" s="7">
        <v>1.0</v>
      </c>
      <c r="S30" s="5" t="s">
        <v>52</v>
      </c>
      <c r="T30" s="12">
        <v>44356.0</v>
      </c>
      <c r="U30" s="20" t="s">
        <v>53</v>
      </c>
      <c r="V30" s="14"/>
      <c r="W30" s="5" t="s">
        <v>52</v>
      </c>
      <c r="X30" s="12">
        <v>44356.0</v>
      </c>
      <c r="Y30" s="13">
        <v>87.1</v>
      </c>
      <c r="Z30" s="7">
        <v>8.0</v>
      </c>
      <c r="AA30" s="15">
        <f t="shared" si="3"/>
        <v>39.79986111</v>
      </c>
      <c r="AB30" s="14"/>
      <c r="AC30" s="14"/>
      <c r="AD30" s="5" t="s">
        <v>45</v>
      </c>
      <c r="AE30" s="7" t="s">
        <v>54</v>
      </c>
      <c r="AF30" s="12">
        <v>45941.0</v>
      </c>
      <c r="AG30" s="5" t="s">
        <v>71</v>
      </c>
      <c r="AH30" s="14"/>
      <c r="AI30" s="5" t="s">
        <v>56</v>
      </c>
      <c r="AJ30" s="17"/>
      <c r="AK30" s="18"/>
      <c r="AL30" s="18"/>
      <c r="AM30" s="18"/>
      <c r="AN30" s="18"/>
      <c r="AO30" s="18"/>
      <c r="AP30" s="18"/>
      <c r="AQ30" s="18"/>
    </row>
    <row r="31" ht="15.75" customHeight="1">
      <c r="A31" s="4" t="s">
        <v>140</v>
      </c>
      <c r="B31" s="5" t="s">
        <v>110</v>
      </c>
      <c r="C31" s="6" t="s">
        <v>148</v>
      </c>
      <c r="D31" s="7" t="s">
        <v>149</v>
      </c>
      <c r="E31" s="6">
        <v>60.0</v>
      </c>
      <c r="F31" s="6">
        <v>60.0</v>
      </c>
      <c r="G31" s="8">
        <v>8.0</v>
      </c>
      <c r="H31" s="7" t="s">
        <v>143</v>
      </c>
      <c r="I31" s="7" t="s">
        <v>122</v>
      </c>
      <c r="J31" s="9">
        <v>44256.0</v>
      </c>
      <c r="K31" s="5" t="s">
        <v>92</v>
      </c>
      <c r="L31" s="6" t="s">
        <v>42</v>
      </c>
      <c r="M31" s="6" t="s">
        <v>42</v>
      </c>
      <c r="N31" s="14" t="str">
        <f t="shared" si="1"/>
        <v>60m</v>
      </c>
      <c r="O31" s="14" t="str">
        <f t="shared" si="2"/>
        <v>USAC.DBT005.1
60m 8.0mm 2021
mat@usac.alpenclub.nl</v>
      </c>
      <c r="P31" s="12">
        <v>2.0</v>
      </c>
      <c r="Q31" s="13">
        <v>2.5</v>
      </c>
      <c r="R31" s="7">
        <v>1.0</v>
      </c>
      <c r="S31" s="5" t="s">
        <v>52</v>
      </c>
      <c r="T31" s="12">
        <v>44356.0</v>
      </c>
      <c r="U31" s="20" t="s">
        <v>53</v>
      </c>
      <c r="V31" s="14"/>
      <c r="W31" s="5" t="s">
        <v>52</v>
      </c>
      <c r="X31" s="12">
        <v>44356.0</v>
      </c>
      <c r="Y31" s="13">
        <v>87.1</v>
      </c>
      <c r="Z31" s="7">
        <v>8.0</v>
      </c>
      <c r="AA31" s="15">
        <f t="shared" si="3"/>
        <v>39.79986111</v>
      </c>
      <c r="AB31" s="14"/>
      <c r="AC31" s="14"/>
      <c r="AD31" s="5" t="s">
        <v>45</v>
      </c>
      <c r="AE31" s="7" t="s">
        <v>54</v>
      </c>
      <c r="AF31" s="12">
        <v>45941.0</v>
      </c>
      <c r="AG31" s="5" t="s">
        <v>71</v>
      </c>
      <c r="AH31" s="14"/>
      <c r="AI31" s="5" t="s">
        <v>56</v>
      </c>
      <c r="AJ31" s="17"/>
      <c r="AK31" s="18"/>
      <c r="AL31" s="18"/>
      <c r="AM31" s="18"/>
      <c r="AN31" s="18"/>
      <c r="AO31" s="18"/>
      <c r="AP31" s="18"/>
      <c r="AQ31" s="18"/>
    </row>
    <row r="32" ht="15.75" customHeight="1">
      <c r="A32" s="4" t="s">
        <v>140</v>
      </c>
      <c r="B32" s="5" t="s">
        <v>110</v>
      </c>
      <c r="C32" s="6" t="s">
        <v>150</v>
      </c>
      <c r="D32" s="7" t="s">
        <v>151</v>
      </c>
      <c r="E32" s="6">
        <v>60.0</v>
      </c>
      <c r="F32" s="6">
        <v>60.0</v>
      </c>
      <c r="G32" s="8">
        <v>8.0</v>
      </c>
      <c r="H32" s="7" t="s">
        <v>146</v>
      </c>
      <c r="I32" s="7" t="s">
        <v>122</v>
      </c>
      <c r="J32" s="9">
        <v>44256.0</v>
      </c>
      <c r="K32" s="5" t="s">
        <v>92</v>
      </c>
      <c r="L32" s="6" t="s">
        <v>42</v>
      </c>
      <c r="M32" s="6" t="s">
        <v>42</v>
      </c>
      <c r="N32" s="14" t="str">
        <f t="shared" si="1"/>
        <v>60m</v>
      </c>
      <c r="O32" s="14" t="str">
        <f t="shared" si="2"/>
        <v>USAC.DBT005.2
60m 8.0mm 2021
mat@usac.alpenclub.nl</v>
      </c>
      <c r="P32" s="12">
        <v>2.0</v>
      </c>
      <c r="Q32" s="13">
        <v>2.5</v>
      </c>
      <c r="R32" s="7">
        <v>1.0</v>
      </c>
      <c r="S32" s="5" t="s">
        <v>52</v>
      </c>
      <c r="T32" s="12">
        <v>44356.0</v>
      </c>
      <c r="U32" s="20" t="s">
        <v>53</v>
      </c>
      <c r="V32" s="14"/>
      <c r="W32" s="5" t="s">
        <v>52</v>
      </c>
      <c r="X32" s="12">
        <v>44356.0</v>
      </c>
      <c r="Y32" s="13">
        <v>87.1</v>
      </c>
      <c r="Z32" s="7">
        <v>8.0</v>
      </c>
      <c r="AA32" s="15">
        <f t="shared" si="3"/>
        <v>39.79986111</v>
      </c>
      <c r="AB32" s="14"/>
      <c r="AC32" s="14"/>
      <c r="AD32" s="5" t="s">
        <v>45</v>
      </c>
      <c r="AE32" s="7" t="s">
        <v>54</v>
      </c>
      <c r="AF32" s="12">
        <v>45941.0</v>
      </c>
      <c r="AG32" s="5" t="s">
        <v>71</v>
      </c>
      <c r="AH32" s="14"/>
      <c r="AI32" s="5" t="s">
        <v>56</v>
      </c>
      <c r="AJ32" s="17"/>
      <c r="AK32" s="18"/>
      <c r="AL32" s="18"/>
      <c r="AM32" s="18"/>
      <c r="AN32" s="18"/>
      <c r="AO32" s="18"/>
      <c r="AP32" s="18"/>
      <c r="AQ32" s="18"/>
    </row>
    <row r="33" ht="15.75" customHeight="1">
      <c r="A33" s="4" t="s">
        <v>152</v>
      </c>
      <c r="B33" s="5" t="s">
        <v>110</v>
      </c>
      <c r="C33" s="6" t="s">
        <v>153</v>
      </c>
      <c r="D33" s="7" t="s">
        <v>154</v>
      </c>
      <c r="E33" s="6">
        <v>52.0</v>
      </c>
      <c r="F33" s="6">
        <v>50.0</v>
      </c>
      <c r="G33" s="8">
        <v>8.6</v>
      </c>
      <c r="H33" s="7" t="s">
        <v>155</v>
      </c>
      <c r="I33" s="7" t="s">
        <v>134</v>
      </c>
      <c r="J33" s="9">
        <v>42736.0</v>
      </c>
      <c r="K33" s="5" t="s">
        <v>41</v>
      </c>
      <c r="L33" s="6" t="s">
        <v>42</v>
      </c>
      <c r="M33" s="6" t="s">
        <v>42</v>
      </c>
      <c r="N33" s="14" t="str">
        <f t="shared" si="1"/>
        <v>52m</v>
      </c>
      <c r="O33" s="14" t="str">
        <f t="shared" si="2"/>
        <v>USAC.DBT006.1
52m 8.6mm 2017
mat@usac.alpenclub.nl</v>
      </c>
      <c r="P33" s="12">
        <v>2.0</v>
      </c>
      <c r="Q33" s="13">
        <v>2.5</v>
      </c>
      <c r="R33" s="7">
        <v>1.0</v>
      </c>
      <c r="S33" s="5" t="s">
        <v>43</v>
      </c>
      <c r="T33" s="23"/>
      <c r="U33" s="14"/>
      <c r="V33" s="14"/>
      <c r="W33" s="5" t="s">
        <v>43</v>
      </c>
      <c r="X33" s="14"/>
      <c r="Y33" s="13">
        <v>0.0</v>
      </c>
      <c r="Z33" s="7">
        <v>8.0</v>
      </c>
      <c r="AA33" s="15">
        <f t="shared" si="3"/>
        <v>0</v>
      </c>
      <c r="AB33" s="12">
        <v>45941.0</v>
      </c>
      <c r="AC33" s="7" t="s">
        <v>156</v>
      </c>
      <c r="AD33" s="5" t="s">
        <v>45</v>
      </c>
      <c r="AE33" s="7" t="s">
        <v>46</v>
      </c>
      <c r="AF33" s="12">
        <v>45941.0</v>
      </c>
      <c r="AG33" s="5" t="s">
        <v>43</v>
      </c>
      <c r="AH33" s="24">
        <v>45941.0</v>
      </c>
      <c r="AI33" s="5" t="s">
        <v>157</v>
      </c>
      <c r="AJ33" s="17"/>
      <c r="AK33" s="18"/>
      <c r="AL33" s="18"/>
      <c r="AM33" s="18"/>
      <c r="AN33" s="18"/>
      <c r="AO33" s="18"/>
      <c r="AP33" s="18"/>
      <c r="AQ33" s="18"/>
    </row>
    <row r="34" ht="15.75" customHeight="1">
      <c r="A34" s="4" t="s">
        <v>152</v>
      </c>
      <c r="B34" s="5" t="s">
        <v>110</v>
      </c>
      <c r="C34" s="6" t="s">
        <v>158</v>
      </c>
      <c r="D34" s="7" t="s">
        <v>159</v>
      </c>
      <c r="E34" s="6">
        <v>44.0</v>
      </c>
      <c r="F34" s="6">
        <v>50.0</v>
      </c>
      <c r="G34" s="8">
        <v>8.6</v>
      </c>
      <c r="H34" s="7" t="s">
        <v>160</v>
      </c>
      <c r="I34" s="7" t="s">
        <v>134</v>
      </c>
      <c r="J34" s="9">
        <v>42736.0</v>
      </c>
      <c r="K34" s="5" t="s">
        <v>41</v>
      </c>
      <c r="L34" s="6" t="s">
        <v>42</v>
      </c>
      <c r="M34" s="6" t="s">
        <v>42</v>
      </c>
      <c r="N34" s="14" t="str">
        <f t="shared" si="1"/>
        <v>44m</v>
      </c>
      <c r="O34" s="14" t="str">
        <f t="shared" si="2"/>
        <v>USAC.DBT006.2
44m 8.6mm 2017
mat@usac.alpenclub.nl</v>
      </c>
      <c r="P34" s="12">
        <v>2.0</v>
      </c>
      <c r="Q34" s="13">
        <v>2.5</v>
      </c>
      <c r="R34" s="7">
        <v>1.0</v>
      </c>
      <c r="S34" s="5" t="s">
        <v>43</v>
      </c>
      <c r="T34" s="23"/>
      <c r="U34" s="14"/>
      <c r="V34" s="14"/>
      <c r="W34" s="5" t="s">
        <v>43</v>
      </c>
      <c r="X34" s="14"/>
      <c r="Y34" s="13">
        <v>0.0</v>
      </c>
      <c r="Z34" s="7">
        <v>8.0</v>
      </c>
      <c r="AA34" s="15">
        <f t="shared" si="3"/>
        <v>0</v>
      </c>
      <c r="AB34" s="12">
        <v>45941.0</v>
      </c>
      <c r="AC34" s="7" t="s">
        <v>156</v>
      </c>
      <c r="AD34" s="5" t="s">
        <v>45</v>
      </c>
      <c r="AE34" s="7" t="s">
        <v>46</v>
      </c>
      <c r="AF34" s="12">
        <v>45941.0</v>
      </c>
      <c r="AG34" s="5" t="s">
        <v>43</v>
      </c>
      <c r="AH34" s="24">
        <v>45941.0</v>
      </c>
      <c r="AI34" s="5" t="s">
        <v>157</v>
      </c>
      <c r="AJ34" s="17"/>
      <c r="AK34" s="18"/>
      <c r="AL34" s="18"/>
      <c r="AM34" s="18"/>
      <c r="AN34" s="18"/>
      <c r="AO34" s="18"/>
      <c r="AP34" s="18"/>
      <c r="AQ34" s="18"/>
    </row>
    <row r="35" ht="15.75" customHeight="1">
      <c r="A35" s="4" t="s">
        <v>152</v>
      </c>
      <c r="B35" s="5" t="s">
        <v>110</v>
      </c>
      <c r="C35" s="6" t="s">
        <v>161</v>
      </c>
      <c r="D35" s="7" t="s">
        <v>162</v>
      </c>
      <c r="E35" s="6" t="s">
        <v>42</v>
      </c>
      <c r="F35" s="6">
        <v>50.0</v>
      </c>
      <c r="G35" s="8">
        <v>8.6</v>
      </c>
      <c r="H35" s="7" t="s">
        <v>163</v>
      </c>
      <c r="I35" s="7" t="s">
        <v>40</v>
      </c>
      <c r="J35" s="9">
        <v>41275.0</v>
      </c>
      <c r="K35" s="5" t="s">
        <v>41</v>
      </c>
      <c r="L35" s="6" t="s">
        <v>42</v>
      </c>
      <c r="M35" s="6" t="s">
        <v>42</v>
      </c>
      <c r="N35" s="14" t="str">
        <f t="shared" si="1"/>
        <v>-m</v>
      </c>
      <c r="O35" s="14" t="str">
        <f t="shared" si="2"/>
        <v>USAC.DBT007.1
-m 8.6mm 2013
mat@usac.alpenclub.nl</v>
      </c>
      <c r="P35" s="12">
        <v>2.0</v>
      </c>
      <c r="Q35" s="13">
        <v>2.5</v>
      </c>
      <c r="R35" s="7">
        <v>1.0</v>
      </c>
      <c r="S35" s="5" t="s">
        <v>43</v>
      </c>
      <c r="T35" s="23"/>
      <c r="U35" s="14"/>
      <c r="V35" s="14"/>
      <c r="W35" s="5" t="s">
        <v>43</v>
      </c>
      <c r="X35" s="14"/>
      <c r="Y35" s="13">
        <v>0.0</v>
      </c>
      <c r="Z35" s="7">
        <v>8.0</v>
      </c>
      <c r="AA35" s="15">
        <f t="shared" si="3"/>
        <v>0</v>
      </c>
      <c r="AB35" s="24">
        <v>45581.0</v>
      </c>
      <c r="AC35" s="7" t="s">
        <v>164</v>
      </c>
      <c r="AD35" s="5" t="s">
        <v>45</v>
      </c>
      <c r="AE35" s="7" t="s">
        <v>46</v>
      </c>
      <c r="AF35" s="12">
        <v>45941.0</v>
      </c>
      <c r="AG35" s="5" t="s">
        <v>43</v>
      </c>
      <c r="AH35" s="14"/>
      <c r="AI35" s="5" t="s">
        <v>43</v>
      </c>
      <c r="AJ35" s="17"/>
      <c r="AK35" s="18"/>
      <c r="AL35" s="18"/>
      <c r="AM35" s="18"/>
      <c r="AN35" s="18"/>
      <c r="AO35" s="18"/>
      <c r="AP35" s="18"/>
      <c r="AQ35" s="18"/>
    </row>
    <row r="36" ht="15.75" customHeight="1">
      <c r="A36" s="4" t="s">
        <v>152</v>
      </c>
      <c r="B36" s="5" t="s">
        <v>110</v>
      </c>
      <c r="C36" s="6" t="s">
        <v>165</v>
      </c>
      <c r="D36" s="7" t="s">
        <v>166</v>
      </c>
      <c r="E36" s="6" t="s">
        <v>42</v>
      </c>
      <c r="F36" s="6">
        <v>50.0</v>
      </c>
      <c r="G36" s="8">
        <v>8.6</v>
      </c>
      <c r="H36" s="7" t="s">
        <v>167</v>
      </c>
      <c r="I36" s="7" t="s">
        <v>40</v>
      </c>
      <c r="J36" s="9">
        <v>42370.0</v>
      </c>
      <c r="K36" s="5" t="s">
        <v>41</v>
      </c>
      <c r="L36" s="6" t="s">
        <v>42</v>
      </c>
      <c r="M36" s="6" t="s">
        <v>42</v>
      </c>
      <c r="N36" s="14" t="str">
        <f t="shared" si="1"/>
        <v>-m</v>
      </c>
      <c r="O36" s="14" t="str">
        <f t="shared" si="2"/>
        <v>USAC.DBT007.2
-m 8.6mm 2016
mat@usac.alpenclub.nl</v>
      </c>
      <c r="P36" s="12">
        <v>2.0</v>
      </c>
      <c r="Q36" s="13">
        <v>2.5</v>
      </c>
      <c r="R36" s="7">
        <v>1.0</v>
      </c>
      <c r="S36" s="5" t="s">
        <v>43</v>
      </c>
      <c r="T36" s="23"/>
      <c r="U36" s="14"/>
      <c r="V36" s="14"/>
      <c r="W36" s="5" t="s">
        <v>43</v>
      </c>
      <c r="X36" s="14"/>
      <c r="Y36" s="13">
        <v>0.0</v>
      </c>
      <c r="Z36" s="7">
        <v>8.0</v>
      </c>
      <c r="AA36" s="15">
        <f t="shared" si="3"/>
        <v>0</v>
      </c>
      <c r="AB36" s="24">
        <v>45581.0</v>
      </c>
      <c r="AC36" s="7" t="s">
        <v>164</v>
      </c>
      <c r="AD36" s="5" t="s">
        <v>45</v>
      </c>
      <c r="AE36" s="7" t="s">
        <v>46</v>
      </c>
      <c r="AF36" s="12">
        <v>45941.0</v>
      </c>
      <c r="AG36" s="5" t="s">
        <v>43</v>
      </c>
      <c r="AH36" s="14"/>
      <c r="AI36" s="5" t="s">
        <v>43</v>
      </c>
      <c r="AJ36" s="17"/>
      <c r="AK36" s="18"/>
      <c r="AL36" s="18"/>
      <c r="AM36" s="18"/>
      <c r="AN36" s="18"/>
      <c r="AO36" s="18"/>
      <c r="AP36" s="18"/>
      <c r="AQ36" s="18"/>
    </row>
    <row r="37" ht="15.75" customHeight="1">
      <c r="A37" s="4" t="s">
        <v>140</v>
      </c>
      <c r="B37" s="5" t="s">
        <v>110</v>
      </c>
      <c r="C37" s="6" t="s">
        <v>168</v>
      </c>
      <c r="D37" s="7" t="s">
        <v>169</v>
      </c>
      <c r="E37" s="6" t="s">
        <v>42</v>
      </c>
      <c r="F37" s="6">
        <v>60.0</v>
      </c>
      <c r="G37" s="8">
        <v>8.0</v>
      </c>
      <c r="H37" s="7" t="s">
        <v>143</v>
      </c>
      <c r="I37" s="7" t="s">
        <v>40</v>
      </c>
      <c r="J37" s="9">
        <v>44621.0</v>
      </c>
      <c r="K37" s="5" t="s">
        <v>92</v>
      </c>
      <c r="L37" s="6" t="s">
        <v>42</v>
      </c>
      <c r="M37" s="6" t="s">
        <v>42</v>
      </c>
      <c r="N37" s="14" t="str">
        <f t="shared" si="1"/>
        <v>-m</v>
      </c>
      <c r="O37" s="14" t="str">
        <f t="shared" si="2"/>
        <v>USAC.DBT008.1
-m 8.0mm 2022
mat@usac.alpenclub.nl</v>
      </c>
      <c r="P37" s="12">
        <v>2.0</v>
      </c>
      <c r="Q37" s="13">
        <v>2.5</v>
      </c>
      <c r="R37" s="7">
        <v>1.0</v>
      </c>
      <c r="S37" s="5" t="s">
        <v>170</v>
      </c>
      <c r="T37" s="12">
        <v>44702.0</v>
      </c>
      <c r="U37" s="20" t="s">
        <v>171</v>
      </c>
      <c r="V37" s="14"/>
      <c r="W37" s="5" t="s">
        <v>170</v>
      </c>
      <c r="X37" s="12">
        <v>44702.0</v>
      </c>
      <c r="Y37" s="13">
        <v>92.22</v>
      </c>
      <c r="Z37" s="7">
        <v>8.0</v>
      </c>
      <c r="AA37" s="15">
        <f t="shared" si="3"/>
        <v>64.52197917</v>
      </c>
      <c r="AB37" s="24">
        <v>45581.0</v>
      </c>
      <c r="AC37" s="7" t="s">
        <v>164</v>
      </c>
      <c r="AD37" s="5" t="s">
        <v>45</v>
      </c>
      <c r="AE37" s="7" t="s">
        <v>46</v>
      </c>
      <c r="AF37" s="12">
        <v>45941.0</v>
      </c>
      <c r="AG37" s="5" t="s">
        <v>43</v>
      </c>
      <c r="AH37" s="14"/>
      <c r="AI37" s="5" t="s">
        <v>43</v>
      </c>
      <c r="AJ37" s="17"/>
      <c r="AK37" s="18"/>
      <c r="AL37" s="18"/>
      <c r="AM37" s="18"/>
      <c r="AN37" s="18"/>
      <c r="AO37" s="18"/>
      <c r="AP37" s="18"/>
      <c r="AQ37" s="18"/>
    </row>
    <row r="38" ht="15.75" customHeight="1">
      <c r="A38" s="4" t="s">
        <v>140</v>
      </c>
      <c r="B38" s="5" t="s">
        <v>110</v>
      </c>
      <c r="C38" s="6" t="s">
        <v>172</v>
      </c>
      <c r="D38" s="7" t="s">
        <v>173</v>
      </c>
      <c r="E38" s="6" t="s">
        <v>42</v>
      </c>
      <c r="F38" s="6">
        <v>60.0</v>
      </c>
      <c r="G38" s="8">
        <v>8.0</v>
      </c>
      <c r="H38" s="7" t="s">
        <v>146</v>
      </c>
      <c r="I38" s="7" t="s">
        <v>40</v>
      </c>
      <c r="J38" s="9">
        <v>44621.0</v>
      </c>
      <c r="K38" s="5" t="s">
        <v>92</v>
      </c>
      <c r="L38" s="6" t="s">
        <v>42</v>
      </c>
      <c r="M38" s="6" t="s">
        <v>42</v>
      </c>
      <c r="N38" s="14" t="str">
        <f t="shared" si="1"/>
        <v>-m</v>
      </c>
      <c r="O38" s="14" t="str">
        <f t="shared" si="2"/>
        <v>USAC.DBT008.2
-m 8.0mm 2022
mat@usac.alpenclub.nl</v>
      </c>
      <c r="P38" s="12">
        <v>2.0</v>
      </c>
      <c r="Q38" s="13">
        <v>2.5</v>
      </c>
      <c r="R38" s="7">
        <v>1.0</v>
      </c>
      <c r="S38" s="5" t="s">
        <v>170</v>
      </c>
      <c r="T38" s="12">
        <v>44702.0</v>
      </c>
      <c r="U38" s="20" t="s">
        <v>171</v>
      </c>
      <c r="V38" s="14"/>
      <c r="W38" s="5" t="s">
        <v>170</v>
      </c>
      <c r="X38" s="12">
        <v>44702.0</v>
      </c>
      <c r="Y38" s="13">
        <v>92.22</v>
      </c>
      <c r="Z38" s="7">
        <v>8.0</v>
      </c>
      <c r="AA38" s="15">
        <f t="shared" si="3"/>
        <v>64.52197917</v>
      </c>
      <c r="AB38" s="24">
        <v>45581.0</v>
      </c>
      <c r="AC38" s="7" t="s">
        <v>164</v>
      </c>
      <c r="AD38" s="5" t="s">
        <v>45</v>
      </c>
      <c r="AE38" s="7" t="s">
        <v>46</v>
      </c>
      <c r="AF38" s="12">
        <v>45941.0</v>
      </c>
      <c r="AG38" s="5" t="s">
        <v>43</v>
      </c>
      <c r="AH38" s="14"/>
      <c r="AI38" s="5" t="s">
        <v>43</v>
      </c>
      <c r="AJ38" s="17"/>
      <c r="AK38" s="18"/>
      <c r="AL38" s="18"/>
      <c r="AM38" s="18"/>
      <c r="AN38" s="18"/>
      <c r="AO38" s="18"/>
      <c r="AP38" s="18"/>
      <c r="AQ38" s="18"/>
    </row>
    <row r="39" ht="15.75" customHeight="1">
      <c r="A39" s="4" t="s">
        <v>174</v>
      </c>
      <c r="B39" s="5" t="s">
        <v>110</v>
      </c>
      <c r="C39" s="6" t="s">
        <v>175</v>
      </c>
      <c r="D39" s="7" t="s">
        <v>176</v>
      </c>
      <c r="E39" s="6">
        <v>60.0</v>
      </c>
      <c r="F39" s="6">
        <v>60.0</v>
      </c>
      <c r="G39" s="8">
        <v>8.0</v>
      </c>
      <c r="H39" s="7" t="s">
        <v>143</v>
      </c>
      <c r="I39" s="7" t="s">
        <v>122</v>
      </c>
      <c r="J39" s="9">
        <v>45689.0</v>
      </c>
      <c r="K39" s="5" t="s">
        <v>92</v>
      </c>
      <c r="L39" s="6" t="s">
        <v>177</v>
      </c>
      <c r="M39" s="6" t="s">
        <v>42</v>
      </c>
      <c r="N39" s="14" t="str">
        <f t="shared" si="1"/>
        <v>60m</v>
      </c>
      <c r="O39" s="14" t="str">
        <f t="shared" si="2"/>
        <v>USAC.DBT009.1
60m 8.0mm 2025
mat@usac.alpenclub.nl</v>
      </c>
      <c r="P39" s="12">
        <v>2.0</v>
      </c>
      <c r="Q39" s="13">
        <v>2.5</v>
      </c>
      <c r="R39" s="7">
        <v>1.0</v>
      </c>
      <c r="S39" s="5" t="s">
        <v>52</v>
      </c>
      <c r="T39" s="12">
        <v>45741.0</v>
      </c>
      <c r="U39" s="20" t="s">
        <v>97</v>
      </c>
      <c r="V39" s="20" t="s">
        <v>98</v>
      </c>
      <c r="W39" s="5" t="s">
        <v>52</v>
      </c>
      <c r="X39" s="16">
        <v>45741.0</v>
      </c>
      <c r="Y39" s="13">
        <v>102.0</v>
      </c>
      <c r="Z39" s="7">
        <v>8.0</v>
      </c>
      <c r="AA39" s="15">
        <f t="shared" si="3"/>
        <v>94.9875</v>
      </c>
      <c r="AB39" s="14"/>
      <c r="AC39" s="14"/>
      <c r="AD39" s="5" t="s">
        <v>45</v>
      </c>
      <c r="AE39" s="7" t="s">
        <v>54</v>
      </c>
      <c r="AF39" s="12">
        <v>45941.0</v>
      </c>
      <c r="AG39" s="5" t="s">
        <v>71</v>
      </c>
      <c r="AH39" s="14"/>
      <c r="AI39" s="5" t="s">
        <v>56</v>
      </c>
      <c r="AJ39" s="17"/>
      <c r="AK39" s="18"/>
      <c r="AL39" s="18"/>
      <c r="AM39" s="18"/>
      <c r="AN39" s="18"/>
      <c r="AO39" s="18"/>
      <c r="AP39" s="18"/>
      <c r="AQ39" s="18"/>
    </row>
    <row r="40" ht="15.75" customHeight="1">
      <c r="A40" s="4" t="s">
        <v>174</v>
      </c>
      <c r="B40" s="5" t="s">
        <v>110</v>
      </c>
      <c r="C40" s="6" t="s">
        <v>178</v>
      </c>
      <c r="D40" s="7" t="s">
        <v>179</v>
      </c>
      <c r="E40" s="6">
        <v>60.0</v>
      </c>
      <c r="F40" s="6">
        <v>60.0</v>
      </c>
      <c r="G40" s="8">
        <v>8.0</v>
      </c>
      <c r="H40" s="7" t="s">
        <v>146</v>
      </c>
      <c r="I40" s="7" t="s">
        <v>122</v>
      </c>
      <c r="J40" s="9">
        <v>45658.0</v>
      </c>
      <c r="K40" s="5" t="s">
        <v>92</v>
      </c>
      <c r="L40" s="6" t="s">
        <v>180</v>
      </c>
      <c r="M40" s="6" t="s">
        <v>42</v>
      </c>
      <c r="N40" s="14" t="str">
        <f t="shared" si="1"/>
        <v>60m</v>
      </c>
      <c r="O40" s="14" t="str">
        <f t="shared" si="2"/>
        <v>USAC.DBT009.2
60m 8.0mm 2025
mat@usac.alpenclub.nl</v>
      </c>
      <c r="P40" s="12">
        <v>2.0</v>
      </c>
      <c r="Q40" s="13">
        <v>2.5</v>
      </c>
      <c r="R40" s="7">
        <v>1.0</v>
      </c>
      <c r="S40" s="5" t="s">
        <v>52</v>
      </c>
      <c r="T40" s="12">
        <v>45741.0</v>
      </c>
      <c r="U40" s="20" t="s">
        <v>97</v>
      </c>
      <c r="V40" s="20" t="s">
        <v>98</v>
      </c>
      <c r="W40" s="5" t="s">
        <v>52</v>
      </c>
      <c r="X40" s="16">
        <v>45741.0</v>
      </c>
      <c r="Y40" s="13">
        <v>102.0</v>
      </c>
      <c r="Z40" s="7">
        <v>8.0</v>
      </c>
      <c r="AA40" s="15">
        <f t="shared" si="3"/>
        <v>94.9875</v>
      </c>
      <c r="AB40" s="14"/>
      <c r="AC40" s="14"/>
      <c r="AD40" s="5" t="s">
        <v>45</v>
      </c>
      <c r="AE40" s="7" t="s">
        <v>54</v>
      </c>
      <c r="AF40" s="12">
        <v>45941.0</v>
      </c>
      <c r="AG40" s="5" t="s">
        <v>71</v>
      </c>
      <c r="AH40" s="14"/>
      <c r="AI40" s="5" t="s">
        <v>56</v>
      </c>
      <c r="AJ40" s="17"/>
      <c r="AK40" s="18"/>
      <c r="AL40" s="18"/>
      <c r="AM40" s="18"/>
      <c r="AN40" s="18"/>
      <c r="AO40" s="18"/>
      <c r="AP40" s="18"/>
      <c r="AQ40" s="18"/>
    </row>
    <row r="41" ht="15.75" customHeight="1">
      <c r="A41" s="4" t="s">
        <v>174</v>
      </c>
      <c r="B41" s="5" t="s">
        <v>110</v>
      </c>
      <c r="C41" s="6" t="s">
        <v>181</v>
      </c>
      <c r="D41" s="7" t="s">
        <v>182</v>
      </c>
      <c r="E41" s="6">
        <v>60.0</v>
      </c>
      <c r="F41" s="6">
        <v>60.0</v>
      </c>
      <c r="G41" s="8">
        <v>8.0</v>
      </c>
      <c r="H41" s="7" t="s">
        <v>143</v>
      </c>
      <c r="I41" s="7" t="s">
        <v>122</v>
      </c>
      <c r="J41" s="9">
        <v>45689.0</v>
      </c>
      <c r="K41" s="5" t="s">
        <v>92</v>
      </c>
      <c r="L41" s="6" t="s">
        <v>183</v>
      </c>
      <c r="M41" s="6" t="s">
        <v>42</v>
      </c>
      <c r="N41" s="14" t="str">
        <f t="shared" si="1"/>
        <v>60m</v>
      </c>
      <c r="O41" s="14" t="str">
        <f t="shared" si="2"/>
        <v>USAC.DBT010.1
60m 8.0mm 2025
mat@usac.alpenclub.nl</v>
      </c>
      <c r="P41" s="12">
        <v>2.0</v>
      </c>
      <c r="Q41" s="13">
        <v>2.5</v>
      </c>
      <c r="R41" s="7">
        <v>1.0</v>
      </c>
      <c r="S41" s="5" t="s">
        <v>52</v>
      </c>
      <c r="T41" s="12">
        <v>45741.0</v>
      </c>
      <c r="U41" s="20" t="s">
        <v>97</v>
      </c>
      <c r="V41" s="20" t="s">
        <v>98</v>
      </c>
      <c r="W41" s="5" t="s">
        <v>52</v>
      </c>
      <c r="X41" s="16">
        <v>45741.0</v>
      </c>
      <c r="Y41" s="13">
        <v>102.0</v>
      </c>
      <c r="Z41" s="7">
        <v>8.0</v>
      </c>
      <c r="AA41" s="15">
        <f t="shared" si="3"/>
        <v>94.9875</v>
      </c>
      <c r="AB41" s="14"/>
      <c r="AC41" s="14"/>
      <c r="AD41" s="5" t="s">
        <v>45</v>
      </c>
      <c r="AE41" s="7" t="s">
        <v>54</v>
      </c>
      <c r="AF41" s="12">
        <v>45941.0</v>
      </c>
      <c r="AG41" s="5" t="s">
        <v>71</v>
      </c>
      <c r="AH41" s="14"/>
      <c r="AI41" s="5" t="s">
        <v>56</v>
      </c>
      <c r="AJ41" s="17"/>
      <c r="AK41" s="18"/>
      <c r="AL41" s="18"/>
      <c r="AM41" s="18"/>
      <c r="AN41" s="18"/>
      <c r="AO41" s="18"/>
      <c r="AP41" s="18"/>
      <c r="AQ41" s="18"/>
    </row>
    <row r="42" ht="15.75" customHeight="1">
      <c r="A42" s="4" t="s">
        <v>174</v>
      </c>
      <c r="B42" s="5" t="s">
        <v>110</v>
      </c>
      <c r="C42" s="6" t="s">
        <v>184</v>
      </c>
      <c r="D42" s="7" t="s">
        <v>185</v>
      </c>
      <c r="E42" s="6">
        <v>60.0</v>
      </c>
      <c r="F42" s="6">
        <v>60.0</v>
      </c>
      <c r="G42" s="8">
        <v>8.0</v>
      </c>
      <c r="H42" s="7" t="s">
        <v>146</v>
      </c>
      <c r="I42" s="7" t="s">
        <v>122</v>
      </c>
      <c r="J42" s="9">
        <v>45689.0</v>
      </c>
      <c r="K42" s="5" t="s">
        <v>92</v>
      </c>
      <c r="L42" s="6" t="s">
        <v>186</v>
      </c>
      <c r="M42" s="6" t="s">
        <v>42</v>
      </c>
      <c r="N42" s="14" t="str">
        <f t="shared" si="1"/>
        <v>60m</v>
      </c>
      <c r="O42" s="14" t="str">
        <f t="shared" si="2"/>
        <v>USAC.DBT010.2
60m 8.0mm 2025
mat@usac.alpenclub.nl</v>
      </c>
      <c r="P42" s="12">
        <v>2.0</v>
      </c>
      <c r="Q42" s="13">
        <v>2.5</v>
      </c>
      <c r="R42" s="7">
        <v>1.0</v>
      </c>
      <c r="S42" s="5" t="s">
        <v>52</v>
      </c>
      <c r="T42" s="12">
        <v>45741.0</v>
      </c>
      <c r="U42" s="20" t="s">
        <v>97</v>
      </c>
      <c r="V42" s="20" t="s">
        <v>98</v>
      </c>
      <c r="W42" s="5" t="s">
        <v>52</v>
      </c>
      <c r="X42" s="16">
        <v>45741.0</v>
      </c>
      <c r="Y42" s="13">
        <v>102.0</v>
      </c>
      <c r="Z42" s="7">
        <v>8.0</v>
      </c>
      <c r="AA42" s="15">
        <f t="shared" si="3"/>
        <v>94.9875</v>
      </c>
      <c r="AB42" s="14"/>
      <c r="AC42" s="14"/>
      <c r="AD42" s="5" t="s">
        <v>45</v>
      </c>
      <c r="AE42" s="7" t="s">
        <v>54</v>
      </c>
      <c r="AF42" s="12">
        <v>45941.0</v>
      </c>
      <c r="AG42" s="5" t="s">
        <v>71</v>
      </c>
      <c r="AH42" s="14"/>
      <c r="AI42" s="5" t="s">
        <v>56</v>
      </c>
      <c r="AJ42" s="17"/>
      <c r="AK42" s="18"/>
      <c r="AL42" s="18"/>
      <c r="AM42" s="18"/>
      <c r="AN42" s="18"/>
      <c r="AO42" s="18"/>
      <c r="AP42" s="18"/>
      <c r="AQ42" s="18"/>
    </row>
    <row r="43" ht="15.75" customHeight="1">
      <c r="A43" s="4" t="s">
        <v>187</v>
      </c>
      <c r="B43" s="5" t="s">
        <v>110</v>
      </c>
      <c r="C43" s="6" t="s">
        <v>188</v>
      </c>
      <c r="D43" s="7" t="s">
        <v>189</v>
      </c>
      <c r="E43" s="6">
        <v>60.0</v>
      </c>
      <c r="F43" s="6">
        <v>60.0</v>
      </c>
      <c r="G43" s="8">
        <v>8.0</v>
      </c>
      <c r="H43" s="7" t="s">
        <v>190</v>
      </c>
      <c r="I43" s="7" t="s">
        <v>122</v>
      </c>
      <c r="J43" s="9">
        <v>45689.0</v>
      </c>
      <c r="K43" s="5" t="s">
        <v>78</v>
      </c>
      <c r="L43" s="6" t="s">
        <v>191</v>
      </c>
      <c r="M43" s="6" t="s">
        <v>42</v>
      </c>
      <c r="N43" s="14" t="str">
        <f t="shared" si="1"/>
        <v>60m</v>
      </c>
      <c r="O43" s="14" t="str">
        <f t="shared" si="2"/>
        <v>USAC.DBT011.1
60m 8.0mm 2025
mat@usac.alpenclub.nl</v>
      </c>
      <c r="P43" s="12">
        <v>2.0</v>
      </c>
      <c r="Q43" s="13">
        <v>2.5</v>
      </c>
      <c r="R43" s="7">
        <v>1.0</v>
      </c>
      <c r="S43" s="5" t="s">
        <v>52</v>
      </c>
      <c r="T43" s="12">
        <v>45838.0</v>
      </c>
      <c r="U43" s="7" t="s">
        <v>192</v>
      </c>
      <c r="V43" s="20" t="s">
        <v>193</v>
      </c>
      <c r="W43" s="5" t="s">
        <v>52</v>
      </c>
      <c r="X43" s="16">
        <v>45838.0</v>
      </c>
      <c r="Y43" s="13">
        <v>128.99</v>
      </c>
      <c r="Z43" s="7">
        <v>8.0</v>
      </c>
      <c r="AA43" s="15">
        <f t="shared" si="3"/>
        <v>124.376816</v>
      </c>
      <c r="AB43" s="14"/>
      <c r="AC43" s="14"/>
      <c r="AD43" s="5" t="s">
        <v>45</v>
      </c>
      <c r="AE43" s="7" t="s">
        <v>194</v>
      </c>
      <c r="AF43" s="12">
        <v>45941.0</v>
      </c>
      <c r="AG43" s="5" t="s">
        <v>55</v>
      </c>
      <c r="AH43" s="14"/>
      <c r="AI43" s="5" t="s">
        <v>56</v>
      </c>
      <c r="AJ43" s="17"/>
      <c r="AK43" s="18"/>
      <c r="AL43" s="18"/>
      <c r="AM43" s="18"/>
      <c r="AN43" s="18"/>
      <c r="AO43" s="18"/>
      <c r="AP43" s="18"/>
      <c r="AQ43" s="18"/>
    </row>
    <row r="44" ht="15.75" customHeight="1">
      <c r="A44" s="4" t="s">
        <v>187</v>
      </c>
      <c r="B44" s="5" t="s">
        <v>110</v>
      </c>
      <c r="C44" s="6" t="s">
        <v>195</v>
      </c>
      <c r="D44" s="7" t="s">
        <v>196</v>
      </c>
      <c r="E44" s="6">
        <v>60.0</v>
      </c>
      <c r="F44" s="6">
        <v>60.0</v>
      </c>
      <c r="G44" s="8">
        <v>8.0</v>
      </c>
      <c r="H44" s="7" t="s">
        <v>197</v>
      </c>
      <c r="I44" s="7" t="s">
        <v>122</v>
      </c>
      <c r="J44" s="9">
        <v>45536.0</v>
      </c>
      <c r="K44" s="5" t="s">
        <v>78</v>
      </c>
      <c r="L44" s="6" t="s">
        <v>198</v>
      </c>
      <c r="M44" s="6" t="s">
        <v>42</v>
      </c>
      <c r="N44" s="14" t="str">
        <f t="shared" si="1"/>
        <v>60m</v>
      </c>
      <c r="O44" s="14" t="str">
        <f t="shared" si="2"/>
        <v>USAC.DBT011.2
60m 8.0mm 2024
mat@usac.alpenclub.nl</v>
      </c>
      <c r="P44" s="12">
        <v>2.0</v>
      </c>
      <c r="Q44" s="13">
        <v>2.5</v>
      </c>
      <c r="R44" s="7">
        <v>1.0</v>
      </c>
      <c r="S44" s="5" t="s">
        <v>52</v>
      </c>
      <c r="T44" s="12">
        <v>45838.0</v>
      </c>
      <c r="U44" s="7" t="s">
        <v>192</v>
      </c>
      <c r="V44" s="20" t="s">
        <v>193</v>
      </c>
      <c r="W44" s="5" t="s">
        <v>52</v>
      </c>
      <c r="X44" s="16">
        <v>45838.0</v>
      </c>
      <c r="Y44" s="13">
        <v>128.99</v>
      </c>
      <c r="Z44" s="7">
        <v>8.0</v>
      </c>
      <c r="AA44" s="15">
        <f t="shared" si="3"/>
        <v>124.376816</v>
      </c>
      <c r="AB44" s="14"/>
      <c r="AC44" s="14"/>
      <c r="AD44" s="5" t="s">
        <v>45</v>
      </c>
      <c r="AE44" s="7" t="s">
        <v>194</v>
      </c>
      <c r="AF44" s="12">
        <v>45941.0</v>
      </c>
      <c r="AG44" s="5" t="s">
        <v>55</v>
      </c>
      <c r="AH44" s="14"/>
      <c r="AI44" s="5" t="s">
        <v>56</v>
      </c>
      <c r="AJ44" s="17"/>
      <c r="AK44" s="18"/>
      <c r="AL44" s="18"/>
      <c r="AM44" s="18"/>
      <c r="AN44" s="18"/>
      <c r="AO44" s="18"/>
      <c r="AP44" s="18"/>
      <c r="AQ44" s="18"/>
    </row>
    <row r="45" ht="15.75" customHeight="1">
      <c r="A45" s="4" t="s">
        <v>199</v>
      </c>
      <c r="B45" s="5" t="s">
        <v>200</v>
      </c>
      <c r="C45" s="6">
        <v>2.0</v>
      </c>
      <c r="D45" s="7" t="s">
        <v>201</v>
      </c>
      <c r="E45" s="6">
        <v>30.0</v>
      </c>
      <c r="F45" s="6">
        <v>70.0</v>
      </c>
      <c r="G45" s="8">
        <v>9.7</v>
      </c>
      <c r="H45" s="7" t="s">
        <v>202</v>
      </c>
      <c r="I45" s="7" t="s">
        <v>50</v>
      </c>
      <c r="J45" s="9">
        <v>44197.0</v>
      </c>
      <c r="K45" s="5" t="s">
        <v>41</v>
      </c>
      <c r="L45" s="6" t="s">
        <v>42</v>
      </c>
      <c r="M45" s="7" t="s">
        <v>203</v>
      </c>
      <c r="N45" s="14" t="str">
        <f t="shared" si="1"/>
        <v>30m</v>
      </c>
      <c r="O45" s="14" t="str">
        <f t="shared" si="2"/>
        <v>USAC.HLT002
30m 9.7mm 2021
mat@usac.alpenclub.nl</v>
      </c>
      <c r="P45" s="12">
        <v>2.0</v>
      </c>
      <c r="Q45" s="13">
        <v>2.5</v>
      </c>
      <c r="R45" s="7">
        <v>1.0</v>
      </c>
      <c r="S45" s="5" t="s">
        <v>204</v>
      </c>
      <c r="T45" s="23"/>
      <c r="U45" s="14"/>
      <c r="V45" s="14"/>
      <c r="W45" s="5" t="s">
        <v>204</v>
      </c>
      <c r="X45" s="16"/>
      <c r="Y45" s="13">
        <v>0.0</v>
      </c>
      <c r="Z45" s="7">
        <v>0.0</v>
      </c>
      <c r="AA45" s="15">
        <v>0.0</v>
      </c>
      <c r="AB45" s="14"/>
      <c r="AC45" s="14"/>
      <c r="AD45" s="5" t="s">
        <v>205</v>
      </c>
      <c r="AE45" s="7" t="s">
        <v>54</v>
      </c>
      <c r="AF45" s="12">
        <v>45941.0</v>
      </c>
      <c r="AG45" s="5" t="s">
        <v>206</v>
      </c>
      <c r="AH45" s="14"/>
      <c r="AI45" s="5" t="s">
        <v>56</v>
      </c>
      <c r="AJ45" s="17"/>
      <c r="AK45" s="18"/>
      <c r="AL45" s="18"/>
      <c r="AM45" s="18"/>
      <c r="AN45" s="18"/>
      <c r="AO45" s="18"/>
      <c r="AP45" s="18"/>
      <c r="AQ45" s="18"/>
    </row>
    <row r="46" ht="15.75" customHeight="1">
      <c r="A46" s="4" t="s">
        <v>207</v>
      </c>
      <c r="B46" s="5" t="s">
        <v>200</v>
      </c>
      <c r="C46" s="6">
        <v>3.0</v>
      </c>
      <c r="D46" s="7" t="s">
        <v>208</v>
      </c>
      <c r="E46" s="6">
        <v>60.0</v>
      </c>
      <c r="F46" s="6">
        <v>70.0</v>
      </c>
      <c r="G46" s="8">
        <v>10.1</v>
      </c>
      <c r="H46" s="7" t="s">
        <v>209</v>
      </c>
      <c r="I46" s="7" t="s">
        <v>50</v>
      </c>
      <c r="J46" s="9">
        <v>42736.0</v>
      </c>
      <c r="K46" s="5" t="s">
        <v>41</v>
      </c>
      <c r="L46" s="6" t="s">
        <v>42</v>
      </c>
      <c r="M46" s="6" t="s">
        <v>42</v>
      </c>
      <c r="N46" s="14" t="str">
        <f t="shared" si="1"/>
        <v>60m</v>
      </c>
      <c r="O46" s="14" t="str">
        <f t="shared" si="2"/>
        <v>USAC.HLT003
60m 10.1mm 2017
mat@usac.alpenclub.nl</v>
      </c>
      <c r="P46" s="12">
        <v>2.0</v>
      </c>
      <c r="Q46" s="13">
        <v>2.5</v>
      </c>
      <c r="R46" s="7">
        <v>1.0</v>
      </c>
      <c r="S46" s="5" t="s">
        <v>204</v>
      </c>
      <c r="T46" s="23"/>
      <c r="U46" s="14"/>
      <c r="V46" s="14"/>
      <c r="W46" s="5" t="s">
        <v>204</v>
      </c>
      <c r="X46" s="16"/>
      <c r="Y46" s="13">
        <v>0.0</v>
      </c>
      <c r="Z46" s="7">
        <v>0.0</v>
      </c>
      <c r="AA46" s="15">
        <v>0.0</v>
      </c>
      <c r="AB46" s="16">
        <v>45796.0</v>
      </c>
      <c r="AC46" s="7" t="s">
        <v>210</v>
      </c>
      <c r="AD46" s="5" t="s">
        <v>45</v>
      </c>
      <c r="AE46" s="7" t="s">
        <v>46</v>
      </c>
      <c r="AF46" s="12">
        <v>45941.0</v>
      </c>
      <c r="AG46" s="5" t="s">
        <v>43</v>
      </c>
      <c r="AH46" s="14"/>
      <c r="AI46" s="5" t="s">
        <v>43</v>
      </c>
      <c r="AJ46" s="17"/>
      <c r="AK46" s="18"/>
      <c r="AL46" s="18"/>
      <c r="AM46" s="18"/>
      <c r="AN46" s="18"/>
      <c r="AO46" s="18"/>
      <c r="AP46" s="18"/>
      <c r="AQ46" s="18"/>
    </row>
    <row r="47" ht="15.75" customHeight="1">
      <c r="A47" s="4" t="s">
        <v>211</v>
      </c>
      <c r="B47" s="5" t="s">
        <v>200</v>
      </c>
      <c r="C47" s="6">
        <v>4.0</v>
      </c>
      <c r="D47" s="7" t="s">
        <v>212</v>
      </c>
      <c r="E47" s="6">
        <v>45.0</v>
      </c>
      <c r="F47" s="6">
        <v>70.0</v>
      </c>
      <c r="G47" s="8">
        <v>10.2</v>
      </c>
      <c r="H47" s="7" t="s">
        <v>213</v>
      </c>
      <c r="I47" s="7" t="s">
        <v>50</v>
      </c>
      <c r="J47" s="9">
        <v>42736.0</v>
      </c>
      <c r="K47" s="5" t="s">
        <v>41</v>
      </c>
      <c r="L47" s="6" t="s">
        <v>42</v>
      </c>
      <c r="M47" s="6" t="s">
        <v>42</v>
      </c>
      <c r="N47" s="14" t="str">
        <f t="shared" si="1"/>
        <v>45m</v>
      </c>
      <c r="O47" s="14" t="str">
        <f t="shared" si="2"/>
        <v>USAC.HLT004
45m 10.2mm 2017
mat@usac.alpenclub.nl</v>
      </c>
      <c r="P47" s="12">
        <v>2.0</v>
      </c>
      <c r="Q47" s="13">
        <v>2.5</v>
      </c>
      <c r="R47" s="7">
        <v>1.0</v>
      </c>
      <c r="S47" s="5" t="s">
        <v>204</v>
      </c>
      <c r="T47" s="23"/>
      <c r="U47" s="14"/>
      <c r="V47" s="14"/>
      <c r="W47" s="5" t="s">
        <v>204</v>
      </c>
      <c r="X47" s="16"/>
      <c r="Y47" s="13">
        <v>0.0</v>
      </c>
      <c r="Z47" s="7">
        <v>0.0</v>
      </c>
      <c r="AA47" s="15">
        <v>0.0</v>
      </c>
      <c r="AB47" s="16">
        <v>45796.0</v>
      </c>
      <c r="AC47" s="7" t="s">
        <v>210</v>
      </c>
      <c r="AD47" s="5" t="s">
        <v>45</v>
      </c>
      <c r="AE47" s="7" t="s">
        <v>46</v>
      </c>
      <c r="AF47" s="12">
        <v>45941.0</v>
      </c>
      <c r="AG47" s="5" t="s">
        <v>43</v>
      </c>
      <c r="AH47" s="14"/>
      <c r="AI47" s="5" t="s">
        <v>43</v>
      </c>
      <c r="AJ47" s="17"/>
      <c r="AK47" s="18"/>
      <c r="AL47" s="18"/>
      <c r="AM47" s="18"/>
      <c r="AN47" s="18"/>
      <c r="AO47" s="18"/>
      <c r="AP47" s="18"/>
      <c r="AQ47" s="18"/>
    </row>
    <row r="48" ht="15.75" customHeight="1">
      <c r="A48" s="4" t="s">
        <v>211</v>
      </c>
      <c r="B48" s="5" t="s">
        <v>200</v>
      </c>
      <c r="C48" s="6">
        <v>5.0</v>
      </c>
      <c r="D48" s="7" t="s">
        <v>214</v>
      </c>
      <c r="E48" s="6">
        <v>50.0</v>
      </c>
      <c r="F48" s="6">
        <v>70.0</v>
      </c>
      <c r="G48" s="8">
        <v>10.2</v>
      </c>
      <c r="H48" s="7" t="s">
        <v>213</v>
      </c>
      <c r="I48" s="7" t="s">
        <v>50</v>
      </c>
      <c r="J48" s="9">
        <v>42736.0</v>
      </c>
      <c r="K48" s="5" t="s">
        <v>41</v>
      </c>
      <c r="L48" s="6" t="s">
        <v>42</v>
      </c>
      <c r="M48" s="6" t="s">
        <v>42</v>
      </c>
      <c r="N48" s="14" t="str">
        <f t="shared" si="1"/>
        <v>50m</v>
      </c>
      <c r="O48" s="14" t="str">
        <f t="shared" si="2"/>
        <v>USAC.HLT005
50m 10.2mm 2017
mat@usac.alpenclub.nl</v>
      </c>
      <c r="P48" s="12">
        <v>2.0</v>
      </c>
      <c r="Q48" s="13">
        <v>2.5</v>
      </c>
      <c r="R48" s="7">
        <v>1.0</v>
      </c>
      <c r="S48" s="5" t="s">
        <v>204</v>
      </c>
      <c r="T48" s="23"/>
      <c r="U48" s="14"/>
      <c r="V48" s="14"/>
      <c r="W48" s="5" t="s">
        <v>204</v>
      </c>
      <c r="X48" s="16"/>
      <c r="Y48" s="13">
        <v>0.0</v>
      </c>
      <c r="Z48" s="7">
        <v>0.0</v>
      </c>
      <c r="AA48" s="15">
        <v>0.0</v>
      </c>
      <c r="AB48" s="16">
        <v>45796.0</v>
      </c>
      <c r="AC48" s="7" t="s">
        <v>210</v>
      </c>
      <c r="AD48" s="5" t="s">
        <v>45</v>
      </c>
      <c r="AE48" s="7" t="s">
        <v>46</v>
      </c>
      <c r="AF48" s="12">
        <v>45941.0</v>
      </c>
      <c r="AG48" s="5" t="s">
        <v>43</v>
      </c>
      <c r="AH48" s="14"/>
      <c r="AI48" s="5" t="s">
        <v>43</v>
      </c>
      <c r="AJ48" s="17"/>
      <c r="AK48" s="18"/>
      <c r="AL48" s="18"/>
      <c r="AM48" s="18"/>
      <c r="AN48" s="18"/>
      <c r="AO48" s="18"/>
      <c r="AP48" s="18"/>
      <c r="AQ48" s="18"/>
    </row>
    <row r="49" ht="15.75" customHeight="1">
      <c r="A49" s="4" t="s">
        <v>75</v>
      </c>
      <c r="B49" s="5" t="s">
        <v>200</v>
      </c>
      <c r="C49" s="6">
        <v>6.0</v>
      </c>
      <c r="D49" s="7" t="s">
        <v>215</v>
      </c>
      <c r="E49" s="6">
        <v>30.0</v>
      </c>
      <c r="F49" s="6">
        <v>50.0</v>
      </c>
      <c r="G49" s="8">
        <v>9.5</v>
      </c>
      <c r="H49" s="7" t="s">
        <v>77</v>
      </c>
      <c r="I49" s="7" t="s">
        <v>50</v>
      </c>
      <c r="J49" s="9">
        <v>44958.0</v>
      </c>
      <c r="K49" s="5" t="s">
        <v>78</v>
      </c>
      <c r="L49" s="7">
        <v>2165572.0</v>
      </c>
      <c r="M49" s="6" t="s">
        <v>42</v>
      </c>
      <c r="N49" s="14" t="str">
        <f t="shared" si="1"/>
        <v>30m</v>
      </c>
      <c r="O49" s="14" t="str">
        <f t="shared" si="2"/>
        <v>USAC.HLT006
30m 9.5mm 2023
mat@usac.alpenclub.nl</v>
      </c>
      <c r="P49" s="12">
        <v>2.0</v>
      </c>
      <c r="Q49" s="13">
        <v>2.5</v>
      </c>
      <c r="R49" s="7">
        <v>1.0</v>
      </c>
      <c r="S49" s="5" t="s">
        <v>204</v>
      </c>
      <c r="T49" s="23"/>
      <c r="U49" s="14"/>
      <c r="V49" s="14"/>
      <c r="W49" s="5" t="s">
        <v>204</v>
      </c>
      <c r="X49" s="16"/>
      <c r="Y49" s="13">
        <v>0.0</v>
      </c>
      <c r="Z49" s="7">
        <v>0.0</v>
      </c>
      <c r="AA49" s="15">
        <v>0.0</v>
      </c>
      <c r="AB49" s="14"/>
      <c r="AC49" s="14"/>
      <c r="AD49" s="5" t="s">
        <v>205</v>
      </c>
      <c r="AE49" s="7" t="s">
        <v>54</v>
      </c>
      <c r="AF49" s="12">
        <v>45941.0</v>
      </c>
      <c r="AG49" s="5" t="s">
        <v>206</v>
      </c>
      <c r="AH49" s="14"/>
      <c r="AI49" s="5" t="s">
        <v>56</v>
      </c>
      <c r="AJ49" s="17"/>
      <c r="AK49" s="18"/>
      <c r="AL49" s="18"/>
      <c r="AM49" s="18"/>
      <c r="AN49" s="18"/>
      <c r="AO49" s="18"/>
      <c r="AP49" s="18"/>
      <c r="AQ49" s="18"/>
    </row>
    <row r="50" ht="15.75" customHeight="1">
      <c r="A50" s="4" t="s">
        <v>216</v>
      </c>
      <c r="B50" s="5" t="s">
        <v>200</v>
      </c>
      <c r="C50" s="6">
        <v>10.0</v>
      </c>
      <c r="D50" s="7" t="s">
        <v>217</v>
      </c>
      <c r="E50" s="6">
        <v>25.0</v>
      </c>
      <c r="F50" s="6">
        <v>70.0</v>
      </c>
      <c r="G50" s="8">
        <v>9.7</v>
      </c>
      <c r="H50" s="7" t="s">
        <v>202</v>
      </c>
      <c r="I50" s="7" t="s">
        <v>50</v>
      </c>
      <c r="J50" s="9">
        <v>44197.0</v>
      </c>
      <c r="K50" s="5" t="s">
        <v>41</v>
      </c>
      <c r="L50" s="6" t="s">
        <v>42</v>
      </c>
      <c r="M50" s="6" t="s">
        <v>42</v>
      </c>
      <c r="N50" s="14" t="str">
        <f t="shared" si="1"/>
        <v>25m</v>
      </c>
      <c r="O50" s="14" t="str">
        <f t="shared" si="2"/>
        <v>USAC.HLT010
25m 9.7mm 2021
mat@usac.alpenclub.nl</v>
      </c>
      <c r="P50" s="12">
        <v>2.0</v>
      </c>
      <c r="Q50" s="13">
        <v>2.5</v>
      </c>
      <c r="R50" s="7">
        <v>1.0</v>
      </c>
      <c r="S50" s="5" t="s">
        <v>204</v>
      </c>
      <c r="T50" s="23"/>
      <c r="U50" s="14"/>
      <c r="V50" s="14"/>
      <c r="W50" s="5" t="s">
        <v>204</v>
      </c>
      <c r="X50" s="16"/>
      <c r="Y50" s="13">
        <v>0.0</v>
      </c>
      <c r="Z50" s="7">
        <v>0.0</v>
      </c>
      <c r="AA50" s="15">
        <v>0.0</v>
      </c>
      <c r="AB50" s="16">
        <v>45796.0</v>
      </c>
      <c r="AC50" s="7" t="s">
        <v>210</v>
      </c>
      <c r="AD50" s="5" t="s">
        <v>45</v>
      </c>
      <c r="AE50" s="7" t="s">
        <v>46</v>
      </c>
      <c r="AF50" s="12">
        <v>45941.0</v>
      </c>
      <c r="AG50" s="5" t="s">
        <v>43</v>
      </c>
      <c r="AH50" s="14"/>
      <c r="AI50" s="5" t="s">
        <v>43</v>
      </c>
      <c r="AJ50" s="17"/>
      <c r="AK50" s="18"/>
      <c r="AL50" s="18"/>
      <c r="AM50" s="18"/>
      <c r="AN50" s="18"/>
      <c r="AO50" s="18"/>
      <c r="AP50" s="18"/>
      <c r="AQ50" s="18"/>
    </row>
    <row r="51" ht="15.75" customHeight="1">
      <c r="A51" s="4" t="s">
        <v>216</v>
      </c>
      <c r="B51" s="5" t="s">
        <v>200</v>
      </c>
      <c r="C51" s="6">
        <v>11.0</v>
      </c>
      <c r="D51" s="7" t="s">
        <v>218</v>
      </c>
      <c r="E51" s="6">
        <v>30.0</v>
      </c>
      <c r="F51" s="6">
        <v>70.0</v>
      </c>
      <c r="G51" s="8">
        <v>9.7</v>
      </c>
      <c r="H51" s="7" t="s">
        <v>202</v>
      </c>
      <c r="I51" s="7" t="s">
        <v>50</v>
      </c>
      <c r="J51" s="9">
        <v>44197.0</v>
      </c>
      <c r="K51" s="5" t="s">
        <v>41</v>
      </c>
      <c r="L51" s="6" t="s">
        <v>42</v>
      </c>
      <c r="M51" s="7" t="s">
        <v>219</v>
      </c>
      <c r="N51" s="14" t="str">
        <f t="shared" si="1"/>
        <v>30m</v>
      </c>
      <c r="O51" s="14" t="str">
        <f t="shared" si="2"/>
        <v>USAC.HLT011
30m 9.7mm 2021
mat@usac.alpenclub.nl</v>
      </c>
      <c r="P51" s="12">
        <v>2.0</v>
      </c>
      <c r="Q51" s="13">
        <v>2.5</v>
      </c>
      <c r="R51" s="7">
        <v>1.0</v>
      </c>
      <c r="S51" s="5" t="s">
        <v>204</v>
      </c>
      <c r="T51" s="23"/>
      <c r="U51" s="14"/>
      <c r="V51" s="14"/>
      <c r="W51" s="5" t="s">
        <v>204</v>
      </c>
      <c r="X51" s="16"/>
      <c r="Y51" s="13">
        <v>0.0</v>
      </c>
      <c r="Z51" s="7">
        <v>0.0</v>
      </c>
      <c r="AA51" s="15">
        <v>0.0</v>
      </c>
      <c r="AB51" s="14"/>
      <c r="AC51" s="14"/>
      <c r="AD51" s="5" t="s">
        <v>205</v>
      </c>
      <c r="AE51" s="7" t="s">
        <v>54</v>
      </c>
      <c r="AF51" s="12">
        <v>45941.0</v>
      </c>
      <c r="AG51" s="5" t="s">
        <v>206</v>
      </c>
      <c r="AH51" s="14"/>
      <c r="AI51" s="5" t="s">
        <v>56</v>
      </c>
      <c r="AJ51" s="17"/>
      <c r="AK51" s="18"/>
      <c r="AL51" s="18"/>
      <c r="AM51" s="18"/>
      <c r="AN51" s="18"/>
      <c r="AO51" s="18"/>
      <c r="AP51" s="18"/>
      <c r="AQ51" s="18"/>
    </row>
    <row r="52" ht="15.75" customHeight="1">
      <c r="A52" s="4" t="s">
        <v>58</v>
      </c>
      <c r="B52" s="5" t="s">
        <v>200</v>
      </c>
      <c r="C52" s="6">
        <v>12.0</v>
      </c>
      <c r="D52" s="7" t="s">
        <v>220</v>
      </c>
      <c r="E52" s="6" t="s">
        <v>42</v>
      </c>
      <c r="F52" s="6">
        <v>70.0</v>
      </c>
      <c r="G52" s="8">
        <v>10.0</v>
      </c>
      <c r="H52" s="14"/>
      <c r="I52" s="7" t="s">
        <v>50</v>
      </c>
      <c r="J52" s="9">
        <v>42370.0</v>
      </c>
      <c r="K52" s="5" t="s">
        <v>41</v>
      </c>
      <c r="L52" s="6" t="s">
        <v>42</v>
      </c>
      <c r="M52" s="6" t="s">
        <v>42</v>
      </c>
      <c r="N52" s="14" t="str">
        <f t="shared" si="1"/>
        <v>-m</v>
      </c>
      <c r="O52" s="14" t="str">
        <f t="shared" si="2"/>
        <v>USAC.HLT012
-m 10.0mm 2016
mat@usac.alpenclub.nl</v>
      </c>
      <c r="P52" s="12">
        <v>2.0</v>
      </c>
      <c r="Q52" s="13">
        <v>2.5</v>
      </c>
      <c r="R52" s="7">
        <v>1.0</v>
      </c>
      <c r="S52" s="5" t="s">
        <v>204</v>
      </c>
      <c r="T52" s="23"/>
      <c r="U52" s="14"/>
      <c r="V52" s="14"/>
      <c r="W52" s="5" t="s">
        <v>204</v>
      </c>
      <c r="X52" s="16"/>
      <c r="Y52" s="13">
        <v>0.0</v>
      </c>
      <c r="Z52" s="7">
        <v>0.0</v>
      </c>
      <c r="AA52" s="15">
        <v>0.0</v>
      </c>
      <c r="AB52" s="14"/>
      <c r="AC52" s="14"/>
      <c r="AD52" s="5" t="s">
        <v>45</v>
      </c>
      <c r="AE52" s="7" t="s">
        <v>46</v>
      </c>
      <c r="AF52" s="12">
        <v>45941.0</v>
      </c>
      <c r="AG52" s="5" t="s">
        <v>43</v>
      </c>
      <c r="AH52" s="14"/>
      <c r="AI52" s="5" t="s">
        <v>43</v>
      </c>
      <c r="AJ52" s="17"/>
      <c r="AK52" s="18"/>
      <c r="AL52" s="18"/>
      <c r="AM52" s="18"/>
      <c r="AN52" s="18"/>
      <c r="AO52" s="18"/>
      <c r="AP52" s="18"/>
      <c r="AQ52" s="18"/>
    </row>
    <row r="53" ht="15.75" customHeight="1">
      <c r="A53" s="4" t="s">
        <v>207</v>
      </c>
      <c r="B53" s="5" t="s">
        <v>200</v>
      </c>
      <c r="C53" s="6">
        <v>13.0</v>
      </c>
      <c r="D53" s="7" t="s">
        <v>221</v>
      </c>
      <c r="E53" s="6">
        <v>45.0</v>
      </c>
      <c r="F53" s="6">
        <v>70.0</v>
      </c>
      <c r="G53" s="8">
        <v>10.1</v>
      </c>
      <c r="H53" s="7" t="s">
        <v>209</v>
      </c>
      <c r="I53" s="7" t="s">
        <v>50</v>
      </c>
      <c r="J53" s="9">
        <v>42736.0</v>
      </c>
      <c r="K53" s="5" t="s">
        <v>41</v>
      </c>
      <c r="L53" s="6" t="s">
        <v>42</v>
      </c>
      <c r="M53" s="6" t="s">
        <v>42</v>
      </c>
      <c r="N53" s="14" t="str">
        <f t="shared" si="1"/>
        <v>45m</v>
      </c>
      <c r="O53" s="14" t="str">
        <f t="shared" si="2"/>
        <v>USAC.HLT013
45m 10.1mm 2017
mat@usac.alpenclub.nl</v>
      </c>
      <c r="P53" s="12">
        <v>2.0</v>
      </c>
      <c r="Q53" s="13">
        <v>2.5</v>
      </c>
      <c r="R53" s="7">
        <v>1.0</v>
      </c>
      <c r="S53" s="5" t="s">
        <v>204</v>
      </c>
      <c r="T53" s="23"/>
      <c r="U53" s="14"/>
      <c r="V53" s="14"/>
      <c r="W53" s="5" t="s">
        <v>204</v>
      </c>
      <c r="X53" s="16"/>
      <c r="Y53" s="13">
        <v>0.0</v>
      </c>
      <c r="Z53" s="7">
        <v>0.0</v>
      </c>
      <c r="AA53" s="15">
        <v>0.0</v>
      </c>
      <c r="AB53" s="14"/>
      <c r="AC53" s="14"/>
      <c r="AD53" s="5" t="s">
        <v>45</v>
      </c>
      <c r="AE53" s="7" t="s">
        <v>46</v>
      </c>
      <c r="AF53" s="12">
        <v>45941.0</v>
      </c>
      <c r="AG53" s="5" t="s">
        <v>43</v>
      </c>
      <c r="AH53" s="14"/>
      <c r="AI53" s="5" t="s">
        <v>43</v>
      </c>
      <c r="AJ53" s="17"/>
      <c r="AK53" s="18"/>
      <c r="AL53" s="18"/>
      <c r="AM53" s="18"/>
      <c r="AN53" s="18"/>
      <c r="AO53" s="18"/>
      <c r="AP53" s="18"/>
      <c r="AQ53" s="18"/>
    </row>
    <row r="54" ht="15.75" customHeight="1">
      <c r="A54" s="4" t="s">
        <v>222</v>
      </c>
      <c r="B54" s="5" t="s">
        <v>200</v>
      </c>
      <c r="C54" s="6">
        <v>14.0</v>
      </c>
      <c r="D54" s="7" t="s">
        <v>223</v>
      </c>
      <c r="E54" s="6">
        <v>30.0</v>
      </c>
      <c r="F54" s="6">
        <v>70.0</v>
      </c>
      <c r="G54" s="8">
        <v>10.3</v>
      </c>
      <c r="H54" s="7" t="s">
        <v>224</v>
      </c>
      <c r="I54" s="7" t="s">
        <v>50</v>
      </c>
      <c r="J54" s="9">
        <v>43466.0</v>
      </c>
      <c r="K54" s="5" t="s">
        <v>68</v>
      </c>
      <c r="L54" s="7" t="s">
        <v>225</v>
      </c>
      <c r="M54" s="7" t="s">
        <v>226</v>
      </c>
      <c r="N54" s="14" t="str">
        <f t="shared" si="1"/>
        <v>30m</v>
      </c>
      <c r="O54" s="14" t="str">
        <f t="shared" si="2"/>
        <v>USAC.HLT014
30m 10.3mm 2019
mat@usac.alpenclub.nl</v>
      </c>
      <c r="P54" s="12">
        <v>2.0</v>
      </c>
      <c r="Q54" s="13">
        <v>2.5</v>
      </c>
      <c r="R54" s="7">
        <v>1.0</v>
      </c>
      <c r="S54" s="5" t="s">
        <v>204</v>
      </c>
      <c r="T54" s="23"/>
      <c r="U54" s="14"/>
      <c r="V54" s="14"/>
      <c r="W54" s="5" t="s">
        <v>204</v>
      </c>
      <c r="X54" s="16"/>
      <c r="Y54" s="13">
        <v>0.0</v>
      </c>
      <c r="Z54" s="7">
        <v>0.0</v>
      </c>
      <c r="AA54" s="15">
        <v>0.0</v>
      </c>
      <c r="AB54" s="14"/>
      <c r="AC54" s="14"/>
      <c r="AD54" s="5" t="s">
        <v>205</v>
      </c>
      <c r="AE54" s="7" t="s">
        <v>54</v>
      </c>
      <c r="AF54" s="12">
        <v>45941.0</v>
      </c>
      <c r="AG54" s="5" t="s">
        <v>206</v>
      </c>
      <c r="AH54" s="14"/>
      <c r="AI54" s="5" t="s">
        <v>56</v>
      </c>
      <c r="AJ54" s="17"/>
      <c r="AK54" s="18"/>
      <c r="AL54" s="18"/>
      <c r="AM54" s="18"/>
      <c r="AN54" s="18"/>
      <c r="AO54" s="18"/>
      <c r="AP54" s="18"/>
      <c r="AQ54" s="18"/>
    </row>
    <row r="55" ht="15.75" customHeight="1">
      <c r="A55" s="4" t="s">
        <v>222</v>
      </c>
      <c r="B55" s="5" t="s">
        <v>200</v>
      </c>
      <c r="C55" s="6">
        <v>15.0</v>
      </c>
      <c r="D55" s="7" t="s">
        <v>227</v>
      </c>
      <c r="E55" s="6">
        <v>30.0</v>
      </c>
      <c r="F55" s="6">
        <v>70.0</v>
      </c>
      <c r="G55" s="8">
        <v>10.3</v>
      </c>
      <c r="H55" s="7" t="s">
        <v>224</v>
      </c>
      <c r="I55" s="7" t="s">
        <v>50</v>
      </c>
      <c r="J55" s="9">
        <v>43466.0</v>
      </c>
      <c r="K55" s="5" t="s">
        <v>68</v>
      </c>
      <c r="L55" s="7" t="s">
        <v>225</v>
      </c>
      <c r="M55" s="7" t="s">
        <v>226</v>
      </c>
      <c r="N55" s="14" t="str">
        <f t="shared" si="1"/>
        <v>30m</v>
      </c>
      <c r="O55" s="14" t="str">
        <f t="shared" si="2"/>
        <v>USAC.HLT015
30m 10.3mm 2019
mat@usac.alpenclub.nl</v>
      </c>
      <c r="P55" s="12">
        <v>2.0</v>
      </c>
      <c r="Q55" s="13">
        <v>2.5</v>
      </c>
      <c r="R55" s="7">
        <v>1.0</v>
      </c>
      <c r="S55" s="5" t="s">
        <v>204</v>
      </c>
      <c r="T55" s="23"/>
      <c r="U55" s="14"/>
      <c r="V55" s="14"/>
      <c r="W55" s="5" t="s">
        <v>204</v>
      </c>
      <c r="X55" s="16"/>
      <c r="Y55" s="13">
        <v>0.0</v>
      </c>
      <c r="Z55" s="7">
        <v>0.0</v>
      </c>
      <c r="AA55" s="15">
        <v>0.0</v>
      </c>
      <c r="AB55" s="14"/>
      <c r="AC55" s="14"/>
      <c r="AD55" s="5" t="s">
        <v>205</v>
      </c>
      <c r="AE55" s="7" t="s">
        <v>54</v>
      </c>
      <c r="AF55" s="12">
        <v>45941.0</v>
      </c>
      <c r="AG55" s="5" t="s">
        <v>206</v>
      </c>
      <c r="AH55" s="14"/>
      <c r="AI55" s="5" t="s">
        <v>56</v>
      </c>
      <c r="AJ55" s="17"/>
      <c r="AK55" s="18"/>
      <c r="AL55" s="18"/>
      <c r="AM55" s="18"/>
      <c r="AN55" s="18"/>
      <c r="AO55" s="18"/>
      <c r="AP55" s="18"/>
      <c r="AQ55" s="18"/>
    </row>
    <row r="56" ht="15.75" customHeight="1">
      <c r="A56" s="4" t="s">
        <v>228</v>
      </c>
      <c r="B56" s="5" t="s">
        <v>200</v>
      </c>
      <c r="C56" s="6">
        <v>16.0</v>
      </c>
      <c r="D56" s="7" t="s">
        <v>229</v>
      </c>
      <c r="E56" s="6">
        <v>30.0</v>
      </c>
      <c r="F56" s="6">
        <v>70.0</v>
      </c>
      <c r="G56" s="8">
        <v>10.0</v>
      </c>
      <c r="H56" s="7" t="s">
        <v>230</v>
      </c>
      <c r="I56" s="7" t="s">
        <v>50</v>
      </c>
      <c r="J56" s="19">
        <v>43405.0</v>
      </c>
      <c r="K56" s="5" t="s">
        <v>68</v>
      </c>
      <c r="L56" s="6" t="s">
        <v>42</v>
      </c>
      <c r="M56" s="7" t="s">
        <v>231</v>
      </c>
      <c r="N56" s="14" t="str">
        <f t="shared" si="1"/>
        <v>30m</v>
      </c>
      <c r="O56" s="14" t="str">
        <f t="shared" si="2"/>
        <v>USAC.HLT016
30m 10.0mm 2018
mat@usac.alpenclub.nl</v>
      </c>
      <c r="P56" s="12">
        <v>2.0</v>
      </c>
      <c r="Q56" s="13">
        <v>2.5</v>
      </c>
      <c r="R56" s="7">
        <v>1.0</v>
      </c>
      <c r="S56" s="5" t="s">
        <v>204</v>
      </c>
      <c r="T56" s="23"/>
      <c r="U56" s="14"/>
      <c r="V56" s="14"/>
      <c r="W56" s="5" t="s">
        <v>204</v>
      </c>
      <c r="X56" s="16"/>
      <c r="Y56" s="13">
        <v>0.0</v>
      </c>
      <c r="Z56" s="7">
        <v>0.0</v>
      </c>
      <c r="AA56" s="15">
        <v>0.0</v>
      </c>
      <c r="AB56" s="14"/>
      <c r="AC56" s="14"/>
      <c r="AD56" s="5" t="s">
        <v>205</v>
      </c>
      <c r="AE56" s="7" t="s">
        <v>54</v>
      </c>
      <c r="AF56" s="12">
        <v>45941.0</v>
      </c>
      <c r="AG56" s="5" t="s">
        <v>206</v>
      </c>
      <c r="AH56" s="14"/>
      <c r="AI56" s="5" t="s">
        <v>56</v>
      </c>
      <c r="AJ56" s="17"/>
      <c r="AK56" s="18"/>
      <c r="AL56" s="18"/>
      <c r="AM56" s="18"/>
      <c r="AN56" s="18"/>
      <c r="AO56" s="18"/>
      <c r="AP56" s="18"/>
      <c r="AQ56" s="18"/>
    </row>
    <row r="57" ht="15.75" customHeight="1">
      <c r="A57" s="4" t="s">
        <v>228</v>
      </c>
      <c r="B57" s="5" t="s">
        <v>200</v>
      </c>
      <c r="C57" s="6">
        <v>17.0</v>
      </c>
      <c r="D57" s="7" t="s">
        <v>232</v>
      </c>
      <c r="E57" s="6">
        <v>30.0</v>
      </c>
      <c r="F57" s="6">
        <v>70.0</v>
      </c>
      <c r="G57" s="8">
        <v>10.0</v>
      </c>
      <c r="H57" s="7" t="s">
        <v>230</v>
      </c>
      <c r="I57" s="7" t="s">
        <v>50</v>
      </c>
      <c r="J57" s="19">
        <v>43405.0</v>
      </c>
      <c r="K57" s="5" t="s">
        <v>68</v>
      </c>
      <c r="L57" s="6" t="s">
        <v>42</v>
      </c>
      <c r="M57" s="7" t="s">
        <v>231</v>
      </c>
      <c r="N57" s="14" t="str">
        <f t="shared" si="1"/>
        <v>30m</v>
      </c>
      <c r="O57" s="14" t="str">
        <f t="shared" si="2"/>
        <v>USAC.HLT017
30m 10.0mm 2018
mat@usac.alpenclub.nl</v>
      </c>
      <c r="P57" s="12">
        <v>2.0</v>
      </c>
      <c r="Q57" s="13">
        <v>2.5</v>
      </c>
      <c r="R57" s="7">
        <v>1.0</v>
      </c>
      <c r="S57" s="5" t="s">
        <v>204</v>
      </c>
      <c r="T57" s="23"/>
      <c r="U57" s="14"/>
      <c r="V57" s="14"/>
      <c r="W57" s="5" t="s">
        <v>204</v>
      </c>
      <c r="X57" s="16"/>
      <c r="Y57" s="13">
        <v>0.0</v>
      </c>
      <c r="Z57" s="7">
        <v>0.0</v>
      </c>
      <c r="AA57" s="15">
        <v>0.0</v>
      </c>
      <c r="AB57" s="14"/>
      <c r="AC57" s="14"/>
      <c r="AD57" s="5" t="s">
        <v>205</v>
      </c>
      <c r="AE57" s="7" t="s">
        <v>54</v>
      </c>
      <c r="AF57" s="12">
        <v>45941.0</v>
      </c>
      <c r="AG57" s="5" t="s">
        <v>206</v>
      </c>
      <c r="AH57" s="14"/>
      <c r="AI57" s="5" t="s">
        <v>56</v>
      </c>
      <c r="AJ57" s="17"/>
      <c r="AK57" s="18"/>
      <c r="AL57" s="18"/>
      <c r="AM57" s="18"/>
      <c r="AN57" s="18"/>
      <c r="AO57" s="18"/>
      <c r="AP57" s="18"/>
      <c r="AQ57" s="18"/>
    </row>
    <row r="58" ht="15.75" customHeight="1">
      <c r="A58" s="4" t="s">
        <v>222</v>
      </c>
      <c r="B58" s="5" t="s">
        <v>200</v>
      </c>
      <c r="C58" s="6">
        <v>18.0</v>
      </c>
      <c r="D58" s="7" t="s">
        <v>233</v>
      </c>
      <c r="E58" s="6">
        <v>30.0</v>
      </c>
      <c r="F58" s="6">
        <v>70.0</v>
      </c>
      <c r="G58" s="8">
        <v>10.3</v>
      </c>
      <c r="H58" s="7" t="s">
        <v>234</v>
      </c>
      <c r="I58" s="7" t="s">
        <v>50</v>
      </c>
      <c r="J58" s="19">
        <v>43405.0</v>
      </c>
      <c r="K58" s="5" t="s">
        <v>68</v>
      </c>
      <c r="L58" s="7" t="s">
        <v>235</v>
      </c>
      <c r="M58" s="7" t="s">
        <v>236</v>
      </c>
      <c r="N58" s="14" t="str">
        <f t="shared" si="1"/>
        <v>30m</v>
      </c>
      <c r="O58" s="14" t="str">
        <f t="shared" si="2"/>
        <v>USAC.HLT018
30m 10.3mm 2018
mat@usac.alpenclub.nl</v>
      </c>
      <c r="P58" s="12">
        <v>2.0</v>
      </c>
      <c r="Q58" s="13">
        <v>2.5</v>
      </c>
      <c r="R58" s="7">
        <v>1.0</v>
      </c>
      <c r="S58" s="5" t="s">
        <v>204</v>
      </c>
      <c r="T58" s="23"/>
      <c r="U58" s="14"/>
      <c r="V58" s="14"/>
      <c r="W58" s="5" t="s">
        <v>204</v>
      </c>
      <c r="X58" s="16"/>
      <c r="Y58" s="13">
        <v>0.0</v>
      </c>
      <c r="Z58" s="7">
        <v>0.0</v>
      </c>
      <c r="AA58" s="15">
        <v>0.0</v>
      </c>
      <c r="AB58" s="14"/>
      <c r="AC58" s="14"/>
      <c r="AD58" s="5" t="s">
        <v>205</v>
      </c>
      <c r="AE58" s="7" t="s">
        <v>54</v>
      </c>
      <c r="AF58" s="12">
        <v>45941.0</v>
      </c>
      <c r="AG58" s="5" t="s">
        <v>206</v>
      </c>
      <c r="AH58" s="14"/>
      <c r="AI58" s="5" t="s">
        <v>56</v>
      </c>
      <c r="AJ58" s="17"/>
      <c r="AK58" s="18"/>
      <c r="AL58" s="18"/>
      <c r="AM58" s="18"/>
      <c r="AN58" s="18"/>
      <c r="AO58" s="18"/>
      <c r="AP58" s="18"/>
      <c r="AQ58" s="18"/>
    </row>
    <row r="59" ht="15.75" customHeight="1">
      <c r="A59" s="4" t="s">
        <v>222</v>
      </c>
      <c r="B59" s="5" t="s">
        <v>200</v>
      </c>
      <c r="C59" s="6">
        <v>19.0</v>
      </c>
      <c r="D59" s="7" t="s">
        <v>237</v>
      </c>
      <c r="E59" s="6">
        <v>30.0</v>
      </c>
      <c r="F59" s="6">
        <v>70.0</v>
      </c>
      <c r="G59" s="8">
        <v>10.3</v>
      </c>
      <c r="H59" s="7" t="s">
        <v>234</v>
      </c>
      <c r="I59" s="7" t="s">
        <v>50</v>
      </c>
      <c r="J59" s="19">
        <v>43405.0</v>
      </c>
      <c r="K59" s="5" t="s">
        <v>68</v>
      </c>
      <c r="L59" s="7" t="s">
        <v>235</v>
      </c>
      <c r="M59" s="7" t="s">
        <v>236</v>
      </c>
      <c r="N59" s="14" t="str">
        <f t="shared" si="1"/>
        <v>30m</v>
      </c>
      <c r="O59" s="14" t="str">
        <f t="shared" si="2"/>
        <v>USAC.HLT019
30m 10.3mm 2018
mat@usac.alpenclub.nl</v>
      </c>
      <c r="P59" s="12">
        <v>2.0</v>
      </c>
      <c r="Q59" s="13">
        <v>2.5</v>
      </c>
      <c r="R59" s="7">
        <v>1.0</v>
      </c>
      <c r="S59" s="5" t="s">
        <v>204</v>
      </c>
      <c r="T59" s="23"/>
      <c r="U59" s="14"/>
      <c r="V59" s="14"/>
      <c r="W59" s="5" t="s">
        <v>204</v>
      </c>
      <c r="X59" s="16"/>
      <c r="Y59" s="13">
        <v>0.0</v>
      </c>
      <c r="Z59" s="7">
        <v>0.0</v>
      </c>
      <c r="AA59" s="15">
        <v>0.0</v>
      </c>
      <c r="AB59" s="14"/>
      <c r="AC59" s="14"/>
      <c r="AD59" s="5" t="s">
        <v>205</v>
      </c>
      <c r="AE59" s="7" t="s">
        <v>54</v>
      </c>
      <c r="AF59" s="12">
        <v>45941.0</v>
      </c>
      <c r="AG59" s="5" t="s">
        <v>206</v>
      </c>
      <c r="AH59" s="14"/>
      <c r="AI59" s="5" t="s">
        <v>56</v>
      </c>
      <c r="AJ59" s="17"/>
      <c r="AK59" s="18"/>
      <c r="AL59" s="18"/>
      <c r="AM59" s="18"/>
      <c r="AN59" s="18"/>
      <c r="AO59" s="18"/>
      <c r="AP59" s="18"/>
      <c r="AQ59" s="18"/>
    </row>
    <row r="60" ht="15.75" customHeight="1">
      <c r="A60" s="4" t="s">
        <v>228</v>
      </c>
      <c r="B60" s="5" t="s">
        <v>200</v>
      </c>
      <c r="C60" s="6">
        <v>20.0</v>
      </c>
      <c r="D60" s="7" t="s">
        <v>238</v>
      </c>
      <c r="E60" s="6">
        <v>30.0</v>
      </c>
      <c r="F60" s="6">
        <v>70.0</v>
      </c>
      <c r="G60" s="8">
        <v>10.0</v>
      </c>
      <c r="H60" s="7" t="s">
        <v>230</v>
      </c>
      <c r="I60" s="7" t="s">
        <v>50</v>
      </c>
      <c r="J60" s="19">
        <v>43405.0</v>
      </c>
      <c r="K60" s="5" t="s">
        <v>68</v>
      </c>
      <c r="L60" s="7" t="s">
        <v>239</v>
      </c>
      <c r="M60" s="7" t="s">
        <v>240</v>
      </c>
      <c r="N60" s="14" t="str">
        <f t="shared" si="1"/>
        <v>30m</v>
      </c>
      <c r="O60" s="14" t="str">
        <f t="shared" si="2"/>
        <v>USAC.HLT020
30m 10.0mm 2018
mat@usac.alpenclub.nl</v>
      </c>
      <c r="P60" s="12">
        <v>2.0</v>
      </c>
      <c r="Q60" s="13">
        <v>2.5</v>
      </c>
      <c r="R60" s="7">
        <v>1.0</v>
      </c>
      <c r="S60" s="5" t="s">
        <v>204</v>
      </c>
      <c r="T60" s="23"/>
      <c r="U60" s="14"/>
      <c r="V60" s="14"/>
      <c r="W60" s="5" t="s">
        <v>204</v>
      </c>
      <c r="X60" s="16"/>
      <c r="Y60" s="13">
        <v>0.0</v>
      </c>
      <c r="Z60" s="7">
        <v>0.0</v>
      </c>
      <c r="AA60" s="15">
        <v>0.0</v>
      </c>
      <c r="AB60" s="14"/>
      <c r="AC60" s="14"/>
      <c r="AD60" s="5" t="s">
        <v>45</v>
      </c>
      <c r="AE60" s="7" t="s">
        <v>54</v>
      </c>
      <c r="AF60" s="12">
        <v>45941.0</v>
      </c>
      <c r="AG60" s="5" t="s">
        <v>206</v>
      </c>
      <c r="AH60" s="14"/>
      <c r="AI60" s="5" t="s">
        <v>56</v>
      </c>
      <c r="AJ60" s="17"/>
      <c r="AK60" s="18"/>
      <c r="AL60" s="18"/>
      <c r="AM60" s="18"/>
      <c r="AN60" s="18"/>
      <c r="AO60" s="18"/>
      <c r="AP60" s="18"/>
      <c r="AQ60" s="18"/>
    </row>
    <row r="61" ht="15.75" customHeight="1">
      <c r="A61" s="4" t="s">
        <v>228</v>
      </c>
      <c r="B61" s="5" t="s">
        <v>200</v>
      </c>
      <c r="C61" s="6">
        <v>21.0</v>
      </c>
      <c r="D61" s="7" t="s">
        <v>241</v>
      </c>
      <c r="E61" s="6">
        <v>30.0</v>
      </c>
      <c r="F61" s="6">
        <v>70.0</v>
      </c>
      <c r="G61" s="8">
        <v>10.0</v>
      </c>
      <c r="H61" s="7" t="s">
        <v>230</v>
      </c>
      <c r="I61" s="7" t="s">
        <v>50</v>
      </c>
      <c r="J61" s="19">
        <v>43405.0</v>
      </c>
      <c r="K61" s="5" t="s">
        <v>68</v>
      </c>
      <c r="L61" s="7" t="s">
        <v>239</v>
      </c>
      <c r="M61" s="7" t="s">
        <v>240</v>
      </c>
      <c r="N61" s="14" t="str">
        <f t="shared" si="1"/>
        <v>30m</v>
      </c>
      <c r="O61" s="14" t="str">
        <f t="shared" si="2"/>
        <v>USAC.HLT021
30m 10.0mm 2018
mat@usac.alpenclub.nl</v>
      </c>
      <c r="P61" s="12">
        <v>2.0</v>
      </c>
      <c r="Q61" s="13">
        <v>2.5</v>
      </c>
      <c r="R61" s="7">
        <v>1.0</v>
      </c>
      <c r="S61" s="5" t="s">
        <v>204</v>
      </c>
      <c r="T61" s="23"/>
      <c r="U61" s="14"/>
      <c r="V61" s="14"/>
      <c r="W61" s="5" t="s">
        <v>204</v>
      </c>
      <c r="X61" s="16"/>
      <c r="Y61" s="13">
        <v>0.0</v>
      </c>
      <c r="Z61" s="7">
        <v>0.0</v>
      </c>
      <c r="AA61" s="15">
        <v>0.0</v>
      </c>
      <c r="AB61" s="14"/>
      <c r="AC61" s="14"/>
      <c r="AD61" s="5" t="s">
        <v>45</v>
      </c>
      <c r="AE61" s="7" t="s">
        <v>54</v>
      </c>
      <c r="AF61" s="12">
        <v>45941.0</v>
      </c>
      <c r="AG61" s="5" t="s">
        <v>206</v>
      </c>
      <c r="AH61" s="14"/>
      <c r="AI61" s="5" t="s">
        <v>56</v>
      </c>
      <c r="AJ61" s="17"/>
      <c r="AK61" s="18"/>
      <c r="AL61" s="18"/>
      <c r="AM61" s="18"/>
      <c r="AN61" s="18"/>
      <c r="AO61" s="18"/>
      <c r="AP61" s="18"/>
      <c r="AQ61" s="18"/>
    </row>
    <row r="62" ht="15.75" customHeight="1">
      <c r="A62" s="4" t="s">
        <v>207</v>
      </c>
      <c r="B62" s="5" t="s">
        <v>242</v>
      </c>
      <c r="C62" s="6">
        <v>1.0</v>
      </c>
      <c r="D62" s="7" t="s">
        <v>243</v>
      </c>
      <c r="E62" s="6">
        <v>20.0</v>
      </c>
      <c r="F62" s="6">
        <v>70.0</v>
      </c>
      <c r="G62" s="8">
        <v>10.1</v>
      </c>
      <c r="H62" s="7" t="s">
        <v>209</v>
      </c>
      <c r="I62" s="7" t="s">
        <v>50</v>
      </c>
      <c r="J62" s="9">
        <v>42736.0</v>
      </c>
      <c r="K62" s="5" t="s">
        <v>41</v>
      </c>
      <c r="L62" s="6" t="s">
        <v>42</v>
      </c>
      <c r="M62" s="7" t="s">
        <v>208</v>
      </c>
      <c r="N62" s="14" t="str">
        <f t="shared" si="1"/>
        <v>20m</v>
      </c>
      <c r="O62" s="14" t="str">
        <f t="shared" si="2"/>
        <v>USAC.OFT001
20m 10.1mm 2017
mat@usac.alpenclub.nl</v>
      </c>
      <c r="P62" s="12">
        <v>2.0</v>
      </c>
      <c r="Q62" s="13">
        <v>2.5</v>
      </c>
      <c r="R62" s="7">
        <v>1.0</v>
      </c>
      <c r="S62" s="5" t="s">
        <v>204</v>
      </c>
      <c r="T62" s="23"/>
      <c r="U62" s="14"/>
      <c r="V62" s="14"/>
      <c r="W62" s="5" t="s">
        <v>204</v>
      </c>
      <c r="X62" s="16"/>
      <c r="Y62" s="13">
        <v>0.0</v>
      </c>
      <c r="Z62" s="7">
        <v>0.0</v>
      </c>
      <c r="AA62" s="13">
        <v>0.0</v>
      </c>
      <c r="AB62" s="14"/>
      <c r="AC62" s="14"/>
      <c r="AD62" s="5" t="s">
        <v>45</v>
      </c>
      <c r="AE62" s="7" t="s">
        <v>54</v>
      </c>
      <c r="AF62" s="12">
        <v>45941.0</v>
      </c>
      <c r="AG62" s="5" t="s">
        <v>206</v>
      </c>
      <c r="AH62" s="14"/>
      <c r="AI62" s="5" t="s">
        <v>56</v>
      </c>
      <c r="AJ62" s="17"/>
      <c r="AK62" s="18"/>
      <c r="AL62" s="18"/>
      <c r="AM62" s="18"/>
      <c r="AN62" s="18"/>
      <c r="AO62" s="18"/>
      <c r="AP62" s="18"/>
      <c r="AQ62" s="18"/>
    </row>
    <row r="63" ht="15.75" customHeight="1">
      <c r="A63" s="4" t="s">
        <v>207</v>
      </c>
      <c r="B63" s="5" t="s">
        <v>242</v>
      </c>
      <c r="C63" s="6">
        <v>2.0</v>
      </c>
      <c r="D63" s="7" t="s">
        <v>244</v>
      </c>
      <c r="E63" s="6">
        <v>20.0</v>
      </c>
      <c r="F63" s="6">
        <v>70.0</v>
      </c>
      <c r="G63" s="8">
        <v>10.1</v>
      </c>
      <c r="H63" s="7" t="s">
        <v>209</v>
      </c>
      <c r="I63" s="7" t="s">
        <v>50</v>
      </c>
      <c r="J63" s="9">
        <v>42736.0</v>
      </c>
      <c r="K63" s="5" t="s">
        <v>41</v>
      </c>
      <c r="L63" s="6" t="s">
        <v>42</v>
      </c>
      <c r="M63" s="7" t="s">
        <v>208</v>
      </c>
      <c r="N63" s="14" t="str">
        <f t="shared" si="1"/>
        <v>20m</v>
      </c>
      <c r="O63" s="14" t="str">
        <f t="shared" si="2"/>
        <v>USAC.OFT002
20m 10.1mm 2017
mat@usac.alpenclub.nl</v>
      </c>
      <c r="P63" s="12">
        <v>2.0</v>
      </c>
      <c r="Q63" s="13">
        <v>2.5</v>
      </c>
      <c r="R63" s="7">
        <v>1.0</v>
      </c>
      <c r="S63" s="5" t="s">
        <v>204</v>
      </c>
      <c r="T63" s="23"/>
      <c r="U63" s="14"/>
      <c r="V63" s="14"/>
      <c r="W63" s="5" t="s">
        <v>204</v>
      </c>
      <c r="X63" s="16"/>
      <c r="Y63" s="13">
        <v>0.0</v>
      </c>
      <c r="Z63" s="7">
        <v>0.0</v>
      </c>
      <c r="AA63" s="13">
        <v>0.0</v>
      </c>
      <c r="AB63" s="14"/>
      <c r="AC63" s="14"/>
      <c r="AD63" s="5" t="s">
        <v>45</v>
      </c>
      <c r="AE63" s="7" t="s">
        <v>54</v>
      </c>
      <c r="AF63" s="12">
        <v>45941.0</v>
      </c>
      <c r="AG63" s="5" t="s">
        <v>206</v>
      </c>
      <c r="AH63" s="14"/>
      <c r="AI63" s="5" t="s">
        <v>56</v>
      </c>
      <c r="AJ63" s="17"/>
      <c r="AK63" s="18"/>
      <c r="AL63" s="18"/>
      <c r="AM63" s="18"/>
      <c r="AN63" s="18"/>
      <c r="AO63" s="18"/>
      <c r="AP63" s="18"/>
      <c r="AQ63" s="18"/>
    </row>
    <row r="64" ht="15.75" customHeight="1">
      <c r="A64" s="4" t="s">
        <v>207</v>
      </c>
      <c r="B64" s="5" t="s">
        <v>242</v>
      </c>
      <c r="C64" s="6">
        <v>3.0</v>
      </c>
      <c r="D64" s="7" t="s">
        <v>245</v>
      </c>
      <c r="E64" s="6">
        <v>20.0</v>
      </c>
      <c r="F64" s="6">
        <v>70.0</v>
      </c>
      <c r="G64" s="8">
        <v>10.1</v>
      </c>
      <c r="H64" s="7" t="s">
        <v>209</v>
      </c>
      <c r="I64" s="7" t="s">
        <v>50</v>
      </c>
      <c r="J64" s="9">
        <v>42736.0</v>
      </c>
      <c r="K64" s="5" t="s">
        <v>41</v>
      </c>
      <c r="L64" s="6" t="s">
        <v>42</v>
      </c>
      <c r="M64" s="7" t="s">
        <v>208</v>
      </c>
      <c r="N64" s="14" t="str">
        <f t="shared" si="1"/>
        <v>20m</v>
      </c>
      <c r="O64" s="14" t="str">
        <f t="shared" si="2"/>
        <v>USAC.OFT003
20m 10.1mm 2017
mat@usac.alpenclub.nl</v>
      </c>
      <c r="P64" s="12">
        <v>2.0</v>
      </c>
      <c r="Q64" s="13">
        <v>2.5</v>
      </c>
      <c r="R64" s="7">
        <v>1.0</v>
      </c>
      <c r="S64" s="5" t="s">
        <v>204</v>
      </c>
      <c r="T64" s="23"/>
      <c r="U64" s="14"/>
      <c r="V64" s="14"/>
      <c r="W64" s="5" t="s">
        <v>204</v>
      </c>
      <c r="X64" s="16"/>
      <c r="Y64" s="13">
        <v>0.0</v>
      </c>
      <c r="Z64" s="7">
        <v>0.0</v>
      </c>
      <c r="AA64" s="13">
        <v>0.0</v>
      </c>
      <c r="AB64" s="14"/>
      <c r="AC64" s="14"/>
      <c r="AD64" s="5" t="s">
        <v>45</v>
      </c>
      <c r="AE64" s="7" t="s">
        <v>54</v>
      </c>
      <c r="AF64" s="12">
        <v>45941.0</v>
      </c>
      <c r="AG64" s="5" t="s">
        <v>206</v>
      </c>
      <c r="AH64" s="14"/>
      <c r="AI64" s="5" t="s">
        <v>56</v>
      </c>
      <c r="AJ64" s="17"/>
      <c r="AK64" s="18"/>
      <c r="AL64" s="18"/>
      <c r="AM64" s="18"/>
      <c r="AN64" s="18"/>
      <c r="AO64" s="18"/>
      <c r="AP64" s="18"/>
      <c r="AQ64" s="18"/>
    </row>
    <row r="65" ht="15.75" customHeight="1">
      <c r="A65" s="4" t="s">
        <v>207</v>
      </c>
      <c r="B65" s="5" t="s">
        <v>242</v>
      </c>
      <c r="C65" s="6">
        <v>4.0</v>
      </c>
      <c r="D65" s="7" t="s">
        <v>246</v>
      </c>
      <c r="E65" s="6">
        <v>20.0</v>
      </c>
      <c r="F65" s="6">
        <v>70.0</v>
      </c>
      <c r="G65" s="8">
        <v>10.1</v>
      </c>
      <c r="H65" s="7" t="s">
        <v>209</v>
      </c>
      <c r="I65" s="7" t="s">
        <v>50</v>
      </c>
      <c r="J65" s="9">
        <v>42736.0</v>
      </c>
      <c r="K65" s="5" t="s">
        <v>41</v>
      </c>
      <c r="L65" s="6" t="s">
        <v>42</v>
      </c>
      <c r="M65" s="7" t="s">
        <v>221</v>
      </c>
      <c r="N65" s="14" t="str">
        <f t="shared" si="1"/>
        <v>20m</v>
      </c>
      <c r="O65" s="14" t="str">
        <f t="shared" si="2"/>
        <v>USAC.OFT004
20m 10.1mm 2017
mat@usac.alpenclub.nl</v>
      </c>
      <c r="P65" s="12">
        <v>2.0</v>
      </c>
      <c r="Q65" s="13">
        <v>2.5</v>
      </c>
      <c r="R65" s="7">
        <v>1.0</v>
      </c>
      <c r="S65" s="5" t="s">
        <v>204</v>
      </c>
      <c r="T65" s="23"/>
      <c r="U65" s="14"/>
      <c r="V65" s="14"/>
      <c r="W65" s="5" t="s">
        <v>204</v>
      </c>
      <c r="X65" s="16"/>
      <c r="Y65" s="13">
        <v>0.0</v>
      </c>
      <c r="Z65" s="7">
        <v>0.0</v>
      </c>
      <c r="AA65" s="13">
        <v>0.0</v>
      </c>
      <c r="AB65" s="14"/>
      <c r="AC65" s="14"/>
      <c r="AD65" s="5" t="s">
        <v>45</v>
      </c>
      <c r="AE65" s="7" t="s">
        <v>54</v>
      </c>
      <c r="AF65" s="12">
        <v>45941.0</v>
      </c>
      <c r="AG65" s="5" t="s">
        <v>206</v>
      </c>
      <c r="AH65" s="14"/>
      <c r="AI65" s="5" t="s">
        <v>56</v>
      </c>
      <c r="AJ65" s="17"/>
      <c r="AK65" s="18"/>
      <c r="AL65" s="18"/>
      <c r="AM65" s="18"/>
      <c r="AN65" s="18"/>
      <c r="AO65" s="18"/>
      <c r="AP65" s="18"/>
      <c r="AQ65" s="18"/>
    </row>
    <row r="66" ht="15.75" customHeight="1">
      <c r="A66" s="4" t="s">
        <v>207</v>
      </c>
      <c r="B66" s="5" t="s">
        <v>242</v>
      </c>
      <c r="C66" s="6">
        <v>5.0</v>
      </c>
      <c r="D66" s="7" t="s">
        <v>247</v>
      </c>
      <c r="E66" s="6">
        <v>20.0</v>
      </c>
      <c r="F66" s="6">
        <v>70.0</v>
      </c>
      <c r="G66" s="8">
        <v>10.1</v>
      </c>
      <c r="H66" s="7" t="s">
        <v>209</v>
      </c>
      <c r="I66" s="7" t="s">
        <v>50</v>
      </c>
      <c r="J66" s="9">
        <v>42736.0</v>
      </c>
      <c r="K66" s="5" t="s">
        <v>41</v>
      </c>
      <c r="L66" s="6" t="s">
        <v>42</v>
      </c>
      <c r="M66" s="7" t="s">
        <v>221</v>
      </c>
      <c r="N66" s="14" t="str">
        <f t="shared" si="1"/>
        <v>20m</v>
      </c>
      <c r="O66" s="14" t="str">
        <f t="shared" si="2"/>
        <v>USAC.OFT005
20m 10.1mm 2017
mat@usac.alpenclub.nl</v>
      </c>
      <c r="P66" s="12">
        <v>2.0</v>
      </c>
      <c r="Q66" s="13">
        <v>2.5</v>
      </c>
      <c r="R66" s="7">
        <v>1.0</v>
      </c>
      <c r="S66" s="5" t="s">
        <v>204</v>
      </c>
      <c r="T66" s="23"/>
      <c r="U66" s="14"/>
      <c r="V66" s="14"/>
      <c r="W66" s="5" t="s">
        <v>204</v>
      </c>
      <c r="X66" s="16"/>
      <c r="Y66" s="13">
        <v>0.0</v>
      </c>
      <c r="Z66" s="7">
        <v>0.0</v>
      </c>
      <c r="AA66" s="13">
        <v>0.0</v>
      </c>
      <c r="AB66" s="14"/>
      <c r="AC66" s="14"/>
      <c r="AD66" s="5" t="s">
        <v>45</v>
      </c>
      <c r="AE66" s="7" t="s">
        <v>54</v>
      </c>
      <c r="AF66" s="12">
        <v>45941.0</v>
      </c>
      <c r="AG66" s="5" t="s">
        <v>206</v>
      </c>
      <c r="AH66" s="14"/>
      <c r="AI66" s="5" t="s">
        <v>56</v>
      </c>
      <c r="AJ66" s="17"/>
      <c r="AK66" s="18"/>
      <c r="AL66" s="18"/>
      <c r="AM66" s="18"/>
      <c r="AN66" s="18"/>
      <c r="AO66" s="18"/>
      <c r="AP66" s="18"/>
      <c r="AQ66" s="18"/>
    </row>
    <row r="67" ht="15.75" customHeight="1">
      <c r="A67" s="4" t="s">
        <v>207</v>
      </c>
      <c r="B67" s="5" t="s">
        <v>242</v>
      </c>
      <c r="C67" s="6">
        <v>6.0</v>
      </c>
      <c r="D67" s="7" t="s">
        <v>248</v>
      </c>
      <c r="E67" s="6">
        <v>20.0</v>
      </c>
      <c r="F67" s="6">
        <v>70.0</v>
      </c>
      <c r="G67" s="8">
        <v>10.1</v>
      </c>
      <c r="H67" s="7" t="s">
        <v>209</v>
      </c>
      <c r="I67" s="7" t="s">
        <v>50</v>
      </c>
      <c r="J67" s="9">
        <v>42736.0</v>
      </c>
      <c r="K67" s="5" t="s">
        <v>41</v>
      </c>
      <c r="L67" s="6" t="s">
        <v>42</v>
      </c>
      <c r="M67" s="7" t="s">
        <v>221</v>
      </c>
      <c r="N67" s="14" t="str">
        <f t="shared" si="1"/>
        <v>20m</v>
      </c>
      <c r="O67" s="14" t="str">
        <f t="shared" si="2"/>
        <v>USAC.OFT006
20m 10.1mm 2017
mat@usac.alpenclub.nl</v>
      </c>
      <c r="P67" s="12">
        <v>2.0</v>
      </c>
      <c r="Q67" s="13">
        <v>2.5</v>
      </c>
      <c r="R67" s="7">
        <v>1.0</v>
      </c>
      <c r="S67" s="5" t="s">
        <v>204</v>
      </c>
      <c r="T67" s="23"/>
      <c r="U67" s="14"/>
      <c r="V67" s="14"/>
      <c r="W67" s="5" t="s">
        <v>204</v>
      </c>
      <c r="X67" s="16"/>
      <c r="Y67" s="13">
        <v>0.0</v>
      </c>
      <c r="Z67" s="7">
        <v>0.0</v>
      </c>
      <c r="AA67" s="13">
        <v>0.0</v>
      </c>
      <c r="AB67" s="14"/>
      <c r="AC67" s="14"/>
      <c r="AD67" s="5" t="s">
        <v>45</v>
      </c>
      <c r="AE67" s="7" t="s">
        <v>54</v>
      </c>
      <c r="AF67" s="12">
        <v>45941.0</v>
      </c>
      <c r="AG67" s="5" t="s">
        <v>206</v>
      </c>
      <c r="AH67" s="14"/>
      <c r="AI67" s="5" t="s">
        <v>56</v>
      </c>
      <c r="AJ67" s="17"/>
      <c r="AK67" s="18"/>
      <c r="AL67" s="18"/>
      <c r="AM67" s="18"/>
      <c r="AN67" s="18"/>
      <c r="AO67" s="18"/>
      <c r="AP67" s="18"/>
      <c r="AQ67" s="18"/>
    </row>
    <row r="68" ht="15.75" customHeight="1">
      <c r="A68" s="4" t="s">
        <v>207</v>
      </c>
      <c r="B68" s="5" t="s">
        <v>242</v>
      </c>
      <c r="C68" s="6">
        <v>7.0</v>
      </c>
      <c r="D68" s="7" t="s">
        <v>249</v>
      </c>
      <c r="E68" s="6">
        <v>20.0</v>
      </c>
      <c r="F68" s="6">
        <v>70.0</v>
      </c>
      <c r="G68" s="8">
        <v>10.1</v>
      </c>
      <c r="H68" s="7" t="s">
        <v>209</v>
      </c>
      <c r="I68" s="7" t="s">
        <v>50</v>
      </c>
      <c r="J68" s="9">
        <v>42736.0</v>
      </c>
      <c r="K68" s="5" t="s">
        <v>41</v>
      </c>
      <c r="L68" s="6" t="s">
        <v>42</v>
      </c>
      <c r="M68" s="6" t="s">
        <v>42</v>
      </c>
      <c r="N68" s="14" t="str">
        <f t="shared" si="1"/>
        <v>20m</v>
      </c>
      <c r="O68" s="14" t="str">
        <f t="shared" si="2"/>
        <v>USAC.OFT007
20m 10.1mm 2017
mat@usac.alpenclub.nl</v>
      </c>
      <c r="P68" s="12">
        <v>2.0</v>
      </c>
      <c r="Q68" s="13">
        <v>2.5</v>
      </c>
      <c r="R68" s="7">
        <v>1.0</v>
      </c>
      <c r="S68" s="5" t="s">
        <v>204</v>
      </c>
      <c r="T68" s="23"/>
      <c r="U68" s="14"/>
      <c r="V68" s="14"/>
      <c r="W68" s="5" t="s">
        <v>204</v>
      </c>
      <c r="X68" s="16"/>
      <c r="Y68" s="13">
        <v>0.0</v>
      </c>
      <c r="Z68" s="7">
        <v>0.0</v>
      </c>
      <c r="AA68" s="13">
        <v>0.0</v>
      </c>
      <c r="AB68" s="14"/>
      <c r="AC68" s="14"/>
      <c r="AD68" s="5" t="s">
        <v>45</v>
      </c>
      <c r="AE68" s="7" t="s">
        <v>54</v>
      </c>
      <c r="AF68" s="12">
        <v>45941.0</v>
      </c>
      <c r="AG68" s="5" t="s">
        <v>206</v>
      </c>
      <c r="AH68" s="14"/>
      <c r="AI68" s="5" t="s">
        <v>56</v>
      </c>
      <c r="AJ68" s="17"/>
      <c r="AK68" s="18"/>
      <c r="AL68" s="18"/>
      <c r="AM68" s="18"/>
      <c r="AN68" s="18"/>
      <c r="AO68" s="18"/>
      <c r="AP68" s="18"/>
      <c r="AQ68" s="18"/>
    </row>
    <row r="69" ht="15.75" customHeight="1">
      <c r="A69" s="4" t="s">
        <v>64</v>
      </c>
      <c r="B69" s="5" t="s">
        <v>242</v>
      </c>
      <c r="C69" s="6">
        <v>8.0</v>
      </c>
      <c r="D69" s="7" t="s">
        <v>250</v>
      </c>
      <c r="E69" s="6">
        <v>20.0</v>
      </c>
      <c r="F69" s="6">
        <v>50.0</v>
      </c>
      <c r="G69" s="8">
        <v>8.9</v>
      </c>
      <c r="H69" s="7" t="s">
        <v>66</v>
      </c>
      <c r="I69" s="7" t="s">
        <v>67</v>
      </c>
      <c r="J69" s="9">
        <v>43313.0</v>
      </c>
      <c r="K69" s="5" t="s">
        <v>68</v>
      </c>
      <c r="L69" s="7" t="s">
        <v>73</v>
      </c>
      <c r="M69" s="7" t="s">
        <v>72</v>
      </c>
      <c r="N69" s="14" t="str">
        <f t="shared" si="1"/>
        <v>20m</v>
      </c>
      <c r="O69" s="14" t="str">
        <f t="shared" si="2"/>
        <v>USAC.OFT008
20m 8.9mm 2018
mat@usac.alpenclub.nl</v>
      </c>
      <c r="P69" s="12">
        <v>2.0</v>
      </c>
      <c r="Q69" s="13">
        <v>2.5</v>
      </c>
      <c r="R69" s="7">
        <v>1.0</v>
      </c>
      <c r="S69" s="5" t="s">
        <v>204</v>
      </c>
      <c r="T69" s="23"/>
      <c r="U69" s="14"/>
      <c r="V69" s="14"/>
      <c r="W69" s="5" t="s">
        <v>204</v>
      </c>
      <c r="X69" s="16"/>
      <c r="Y69" s="13">
        <v>0.0</v>
      </c>
      <c r="Z69" s="7">
        <v>0.0</v>
      </c>
      <c r="AA69" s="13">
        <v>0.0</v>
      </c>
      <c r="AB69" s="14"/>
      <c r="AC69" s="14"/>
      <c r="AD69" s="5" t="s">
        <v>45</v>
      </c>
      <c r="AE69" s="7" t="s">
        <v>54</v>
      </c>
      <c r="AF69" s="12">
        <v>45941.0</v>
      </c>
      <c r="AG69" s="5" t="s">
        <v>206</v>
      </c>
      <c r="AH69" s="14"/>
      <c r="AI69" s="5" t="s">
        <v>56</v>
      </c>
      <c r="AJ69" s="17"/>
      <c r="AK69" s="18"/>
      <c r="AL69" s="18"/>
      <c r="AM69" s="18"/>
      <c r="AN69" s="18"/>
      <c r="AO69" s="18"/>
      <c r="AP69" s="18"/>
      <c r="AQ69" s="18"/>
    </row>
    <row r="70" ht="15.75" customHeight="1">
      <c r="A70" s="4" t="s">
        <v>64</v>
      </c>
      <c r="B70" s="5" t="s">
        <v>242</v>
      </c>
      <c r="C70" s="6">
        <v>9.0</v>
      </c>
      <c r="D70" s="7" t="s">
        <v>251</v>
      </c>
      <c r="E70" s="6">
        <v>20.0</v>
      </c>
      <c r="F70" s="6">
        <v>50.0</v>
      </c>
      <c r="G70" s="8">
        <v>8.9</v>
      </c>
      <c r="H70" s="7" t="s">
        <v>66</v>
      </c>
      <c r="I70" s="7" t="s">
        <v>67</v>
      </c>
      <c r="J70" s="9">
        <v>43313.0</v>
      </c>
      <c r="K70" s="5" t="s">
        <v>68</v>
      </c>
      <c r="L70" s="7" t="s">
        <v>73</v>
      </c>
      <c r="M70" s="7" t="s">
        <v>72</v>
      </c>
      <c r="N70" s="14" t="str">
        <f t="shared" si="1"/>
        <v>20m</v>
      </c>
      <c r="O70" s="14" t="str">
        <f t="shared" si="2"/>
        <v>USAC.OFT009
20m 8.9mm 2018
mat@usac.alpenclub.nl</v>
      </c>
      <c r="P70" s="12">
        <v>2.0</v>
      </c>
      <c r="Q70" s="13">
        <v>2.5</v>
      </c>
      <c r="R70" s="7">
        <v>1.0</v>
      </c>
      <c r="S70" s="5" t="s">
        <v>204</v>
      </c>
      <c r="T70" s="23"/>
      <c r="U70" s="14"/>
      <c r="V70" s="14"/>
      <c r="W70" s="5" t="s">
        <v>204</v>
      </c>
      <c r="X70" s="16"/>
      <c r="Y70" s="13">
        <v>0.0</v>
      </c>
      <c r="Z70" s="7">
        <v>0.0</v>
      </c>
      <c r="AA70" s="13">
        <v>0.0</v>
      </c>
      <c r="AB70" s="14"/>
      <c r="AC70" s="14"/>
      <c r="AD70" s="5" t="s">
        <v>45</v>
      </c>
      <c r="AE70" s="7" t="s">
        <v>54</v>
      </c>
      <c r="AF70" s="12">
        <v>45941.0</v>
      </c>
      <c r="AG70" s="5" t="s">
        <v>206</v>
      </c>
      <c r="AH70" s="14"/>
      <c r="AI70" s="5" t="s">
        <v>56</v>
      </c>
      <c r="AJ70" s="17"/>
      <c r="AK70" s="18"/>
      <c r="AL70" s="18"/>
      <c r="AM70" s="18"/>
      <c r="AN70" s="18"/>
      <c r="AO70" s="18"/>
      <c r="AP70" s="18"/>
      <c r="AQ70" s="18"/>
    </row>
    <row r="71" ht="15.75" customHeight="1">
      <c r="A71" s="4" t="s">
        <v>58</v>
      </c>
      <c r="B71" s="5" t="s">
        <v>242</v>
      </c>
      <c r="C71" s="6">
        <v>10.0</v>
      </c>
      <c r="D71" s="7" t="s">
        <v>252</v>
      </c>
      <c r="E71" s="6">
        <v>20.0</v>
      </c>
      <c r="F71" s="6">
        <v>50.0</v>
      </c>
      <c r="G71" s="8">
        <v>10.0</v>
      </c>
      <c r="H71" s="7" t="s">
        <v>60</v>
      </c>
      <c r="I71" s="7" t="s">
        <v>50</v>
      </c>
      <c r="J71" s="9">
        <v>42370.0</v>
      </c>
      <c r="K71" s="5" t="s">
        <v>41</v>
      </c>
      <c r="L71" s="6" t="s">
        <v>42</v>
      </c>
      <c r="M71" s="7" t="s">
        <v>59</v>
      </c>
      <c r="N71" s="14" t="str">
        <f t="shared" si="1"/>
        <v>20m</v>
      </c>
      <c r="O71" s="14" t="str">
        <f t="shared" si="2"/>
        <v>USAC.OFT010
20m 10.0mm 2016
mat@usac.alpenclub.nl</v>
      </c>
      <c r="P71" s="12">
        <v>2.0</v>
      </c>
      <c r="Q71" s="13">
        <v>2.5</v>
      </c>
      <c r="R71" s="7">
        <v>1.0</v>
      </c>
      <c r="S71" s="5" t="s">
        <v>204</v>
      </c>
      <c r="T71" s="23"/>
      <c r="U71" s="14"/>
      <c r="V71" s="14"/>
      <c r="W71" s="5" t="s">
        <v>204</v>
      </c>
      <c r="X71" s="16"/>
      <c r="Y71" s="13">
        <v>0.0</v>
      </c>
      <c r="Z71" s="7">
        <v>0.0</v>
      </c>
      <c r="AA71" s="13">
        <v>0.0</v>
      </c>
      <c r="AB71" s="14"/>
      <c r="AC71" s="14"/>
      <c r="AD71" s="5" t="s">
        <v>45</v>
      </c>
      <c r="AE71" s="7" t="s">
        <v>54</v>
      </c>
      <c r="AF71" s="12">
        <v>45941.0</v>
      </c>
      <c r="AG71" s="5" t="s">
        <v>206</v>
      </c>
      <c r="AH71" s="14"/>
      <c r="AI71" s="5" t="s">
        <v>56</v>
      </c>
      <c r="AJ71" s="17"/>
      <c r="AK71" s="18"/>
      <c r="AL71" s="18"/>
      <c r="AM71" s="18"/>
      <c r="AN71" s="18"/>
      <c r="AO71" s="18"/>
      <c r="AP71" s="18"/>
      <c r="AQ71" s="18"/>
    </row>
    <row r="72" ht="15.75" customHeight="1">
      <c r="A72" s="4" t="s">
        <v>58</v>
      </c>
      <c r="B72" s="5" t="s">
        <v>242</v>
      </c>
      <c r="C72" s="6">
        <v>11.0</v>
      </c>
      <c r="D72" s="7" t="s">
        <v>253</v>
      </c>
      <c r="E72" s="6">
        <v>20.0</v>
      </c>
      <c r="F72" s="6">
        <v>50.0</v>
      </c>
      <c r="G72" s="8">
        <v>10.0</v>
      </c>
      <c r="H72" s="7" t="s">
        <v>60</v>
      </c>
      <c r="I72" s="7" t="s">
        <v>50</v>
      </c>
      <c r="J72" s="9">
        <v>42370.0</v>
      </c>
      <c r="K72" s="5" t="s">
        <v>41</v>
      </c>
      <c r="L72" s="6" t="s">
        <v>42</v>
      </c>
      <c r="M72" s="7" t="s">
        <v>59</v>
      </c>
      <c r="N72" s="14" t="str">
        <f t="shared" si="1"/>
        <v>20m</v>
      </c>
      <c r="O72" s="14" t="str">
        <f t="shared" si="2"/>
        <v>USAC.OFT011
20m 10.0mm 2016
mat@usac.alpenclub.nl</v>
      </c>
      <c r="P72" s="12">
        <v>2.0</v>
      </c>
      <c r="Q72" s="13">
        <v>2.5</v>
      </c>
      <c r="R72" s="7">
        <v>1.0</v>
      </c>
      <c r="S72" s="5" t="s">
        <v>204</v>
      </c>
      <c r="T72" s="23"/>
      <c r="U72" s="14"/>
      <c r="V72" s="14"/>
      <c r="W72" s="5" t="s">
        <v>204</v>
      </c>
      <c r="X72" s="16"/>
      <c r="Y72" s="13">
        <v>0.0</v>
      </c>
      <c r="Z72" s="7">
        <v>0.0</v>
      </c>
      <c r="AA72" s="13">
        <v>0.0</v>
      </c>
      <c r="AB72" s="14"/>
      <c r="AC72" s="14"/>
      <c r="AD72" s="5" t="s">
        <v>45</v>
      </c>
      <c r="AE72" s="7" t="s">
        <v>54</v>
      </c>
      <c r="AF72" s="12">
        <v>45941.0</v>
      </c>
      <c r="AG72" s="5" t="s">
        <v>206</v>
      </c>
      <c r="AH72" s="14"/>
      <c r="AI72" s="5" t="s">
        <v>56</v>
      </c>
      <c r="AJ72" s="17"/>
      <c r="AK72" s="18"/>
      <c r="AL72" s="18"/>
      <c r="AM72" s="18"/>
      <c r="AN72" s="18"/>
      <c r="AO72" s="18"/>
      <c r="AP72" s="18"/>
      <c r="AQ72" s="18"/>
    </row>
    <row r="73" ht="15.75" customHeight="1">
      <c r="A73" s="4" t="s">
        <v>58</v>
      </c>
      <c r="B73" s="5" t="s">
        <v>242</v>
      </c>
      <c r="C73" s="6">
        <v>12.0</v>
      </c>
      <c r="D73" s="7" t="s">
        <v>254</v>
      </c>
      <c r="E73" s="6">
        <v>20.0</v>
      </c>
      <c r="F73" s="6">
        <v>50.0</v>
      </c>
      <c r="G73" s="8">
        <v>10.0</v>
      </c>
      <c r="H73" s="7" t="s">
        <v>60</v>
      </c>
      <c r="I73" s="7" t="s">
        <v>50</v>
      </c>
      <c r="J73" s="9">
        <v>42736.0</v>
      </c>
      <c r="K73" s="5" t="s">
        <v>41</v>
      </c>
      <c r="L73" s="6" t="s">
        <v>42</v>
      </c>
      <c r="M73" s="7" t="s">
        <v>62</v>
      </c>
      <c r="N73" s="14" t="str">
        <f t="shared" si="1"/>
        <v>20m</v>
      </c>
      <c r="O73" s="14" t="str">
        <f t="shared" si="2"/>
        <v>USAC.OFT012
20m 10.0mm 2017
mat@usac.alpenclub.nl</v>
      </c>
      <c r="P73" s="12">
        <v>2.0</v>
      </c>
      <c r="Q73" s="13">
        <v>2.5</v>
      </c>
      <c r="R73" s="7">
        <v>1.0</v>
      </c>
      <c r="S73" s="5" t="s">
        <v>204</v>
      </c>
      <c r="T73" s="23"/>
      <c r="U73" s="14"/>
      <c r="V73" s="14"/>
      <c r="W73" s="5" t="s">
        <v>204</v>
      </c>
      <c r="X73" s="16"/>
      <c r="Y73" s="13">
        <v>0.0</v>
      </c>
      <c r="Z73" s="7">
        <v>0.0</v>
      </c>
      <c r="AA73" s="13">
        <v>0.0</v>
      </c>
      <c r="AB73" s="14"/>
      <c r="AC73" s="14"/>
      <c r="AD73" s="5" t="s">
        <v>45</v>
      </c>
      <c r="AE73" s="7" t="s">
        <v>54</v>
      </c>
      <c r="AF73" s="12">
        <v>45941.0</v>
      </c>
      <c r="AG73" s="5" t="s">
        <v>206</v>
      </c>
      <c r="AH73" s="14"/>
      <c r="AI73" s="5" t="s">
        <v>56</v>
      </c>
      <c r="AJ73" s="17"/>
      <c r="AK73" s="18"/>
      <c r="AL73" s="18"/>
      <c r="AM73" s="18"/>
      <c r="AN73" s="18"/>
      <c r="AO73" s="18"/>
      <c r="AP73" s="18"/>
      <c r="AQ73" s="18"/>
    </row>
    <row r="74" ht="15.75" customHeight="1">
      <c r="A74" s="4" t="s">
        <v>58</v>
      </c>
      <c r="B74" s="5" t="s">
        <v>242</v>
      </c>
      <c r="C74" s="6">
        <v>13.0</v>
      </c>
      <c r="D74" s="7" t="s">
        <v>255</v>
      </c>
      <c r="E74" s="6">
        <v>20.0</v>
      </c>
      <c r="F74" s="6">
        <v>50.0</v>
      </c>
      <c r="G74" s="8">
        <v>10.0</v>
      </c>
      <c r="H74" s="7" t="s">
        <v>60</v>
      </c>
      <c r="I74" s="7" t="s">
        <v>50</v>
      </c>
      <c r="J74" s="9">
        <v>42736.0</v>
      </c>
      <c r="K74" s="5" t="s">
        <v>41</v>
      </c>
      <c r="L74" s="6" t="s">
        <v>42</v>
      </c>
      <c r="M74" s="7" t="s">
        <v>62</v>
      </c>
      <c r="N74" s="14" t="str">
        <f t="shared" si="1"/>
        <v>20m</v>
      </c>
      <c r="O74" s="14" t="str">
        <f t="shared" si="2"/>
        <v>USAC.OFT013
20m 10.0mm 2017
mat@usac.alpenclub.nl</v>
      </c>
      <c r="P74" s="12">
        <v>2.0</v>
      </c>
      <c r="Q74" s="13">
        <v>2.5</v>
      </c>
      <c r="R74" s="7">
        <v>1.0</v>
      </c>
      <c r="S74" s="5" t="s">
        <v>204</v>
      </c>
      <c r="T74" s="23"/>
      <c r="U74" s="14"/>
      <c r="V74" s="14"/>
      <c r="W74" s="5" t="s">
        <v>204</v>
      </c>
      <c r="X74" s="16"/>
      <c r="Y74" s="13">
        <v>0.0</v>
      </c>
      <c r="Z74" s="7">
        <v>0.0</v>
      </c>
      <c r="AA74" s="13">
        <v>0.0</v>
      </c>
      <c r="AB74" s="14"/>
      <c r="AC74" s="14"/>
      <c r="AD74" s="5" t="s">
        <v>45</v>
      </c>
      <c r="AE74" s="7" t="s">
        <v>54</v>
      </c>
      <c r="AF74" s="12">
        <v>45941.0</v>
      </c>
      <c r="AG74" s="5" t="s">
        <v>206</v>
      </c>
      <c r="AH74" s="14"/>
      <c r="AI74" s="5" t="s">
        <v>56</v>
      </c>
      <c r="AJ74" s="17"/>
      <c r="AK74" s="18"/>
      <c r="AL74" s="18"/>
      <c r="AM74" s="18"/>
      <c r="AN74" s="18"/>
      <c r="AO74" s="18"/>
      <c r="AP74" s="18"/>
      <c r="AQ74" s="18"/>
    </row>
    <row r="75" ht="15.75" customHeight="1">
      <c r="A75" s="4" t="s">
        <v>216</v>
      </c>
      <c r="B75" s="5" t="s">
        <v>242</v>
      </c>
      <c r="C75" s="6">
        <v>14.0</v>
      </c>
      <c r="D75" s="7" t="s">
        <v>256</v>
      </c>
      <c r="E75" s="6">
        <v>20.0</v>
      </c>
      <c r="F75" s="6">
        <v>70.0</v>
      </c>
      <c r="G75" s="8">
        <v>9.7</v>
      </c>
      <c r="H75" s="7" t="s">
        <v>202</v>
      </c>
      <c r="I75" s="7" t="s">
        <v>50</v>
      </c>
      <c r="J75" s="9">
        <v>44197.0</v>
      </c>
      <c r="K75" s="5" t="s">
        <v>41</v>
      </c>
      <c r="L75" s="6" t="s">
        <v>42</v>
      </c>
      <c r="M75" s="7" t="s">
        <v>217</v>
      </c>
      <c r="N75" s="14" t="str">
        <f t="shared" si="1"/>
        <v>20m</v>
      </c>
      <c r="O75" s="14" t="str">
        <f t="shared" si="2"/>
        <v>USAC.OFT014
20m 9.7mm 2021
mat@usac.alpenclub.nl</v>
      </c>
      <c r="P75" s="12">
        <v>2.0</v>
      </c>
      <c r="Q75" s="13">
        <v>2.5</v>
      </c>
      <c r="R75" s="7">
        <v>1.0</v>
      </c>
      <c r="S75" s="5" t="s">
        <v>204</v>
      </c>
      <c r="T75" s="23"/>
      <c r="U75" s="14"/>
      <c r="V75" s="14"/>
      <c r="W75" s="5" t="s">
        <v>204</v>
      </c>
      <c r="X75" s="16"/>
      <c r="Y75" s="13">
        <v>0.0</v>
      </c>
      <c r="Z75" s="7">
        <v>0.0</v>
      </c>
      <c r="AA75" s="13">
        <v>0.0</v>
      </c>
      <c r="AB75" s="14"/>
      <c r="AC75" s="14"/>
      <c r="AD75" s="5" t="s">
        <v>45</v>
      </c>
      <c r="AE75" s="7" t="s">
        <v>54</v>
      </c>
      <c r="AF75" s="12">
        <v>45941.0</v>
      </c>
      <c r="AG75" s="5" t="s">
        <v>206</v>
      </c>
      <c r="AH75" s="14"/>
      <c r="AI75" s="5" t="s">
        <v>56</v>
      </c>
      <c r="AJ75" s="17"/>
      <c r="AK75" s="18"/>
      <c r="AL75" s="18"/>
      <c r="AM75" s="18"/>
      <c r="AN75" s="18"/>
      <c r="AO75" s="18"/>
      <c r="AP75" s="18"/>
      <c r="AQ75" s="18"/>
    </row>
    <row r="76" ht="15.75" customHeight="1">
      <c r="A76" s="4" t="s">
        <v>257</v>
      </c>
      <c r="B76" s="5" t="s">
        <v>258</v>
      </c>
      <c r="C76" s="6">
        <v>1.0</v>
      </c>
      <c r="D76" s="7" t="s">
        <v>259</v>
      </c>
      <c r="E76" s="6">
        <v>35.0</v>
      </c>
      <c r="F76" s="6">
        <v>35.0</v>
      </c>
      <c r="G76" s="8">
        <v>10.5</v>
      </c>
      <c r="H76" s="7" t="s">
        <v>260</v>
      </c>
      <c r="I76" s="7" t="s">
        <v>261</v>
      </c>
      <c r="J76" s="9">
        <v>44927.0</v>
      </c>
      <c r="K76" s="5" t="s">
        <v>262</v>
      </c>
      <c r="L76" s="6" t="s">
        <v>42</v>
      </c>
      <c r="M76" s="6" t="s">
        <v>42</v>
      </c>
      <c r="N76" s="14" t="str">
        <f t="shared" si="1"/>
        <v>35m</v>
      </c>
      <c r="O76" s="14" t="str">
        <f t="shared" si="2"/>
        <v>USAC.STT001
35m 10.5mm 2023
mat@usac.alpenclub.nl</v>
      </c>
      <c r="P76" s="12">
        <v>2.0</v>
      </c>
      <c r="Q76" s="13">
        <v>2.5</v>
      </c>
      <c r="R76" s="7">
        <v>1.0</v>
      </c>
      <c r="S76" s="5" t="s">
        <v>43</v>
      </c>
      <c r="T76" s="23"/>
      <c r="U76" s="14"/>
      <c r="V76" s="14"/>
      <c r="W76" s="5" t="s">
        <v>43</v>
      </c>
      <c r="X76" s="14"/>
      <c r="Y76" s="25"/>
      <c r="Z76" s="7">
        <v>10.0</v>
      </c>
      <c r="AA76" s="13">
        <v>0.0</v>
      </c>
      <c r="AB76" s="14"/>
      <c r="AC76" s="14"/>
      <c r="AD76" s="5" t="s">
        <v>45</v>
      </c>
      <c r="AE76" s="7" t="s">
        <v>54</v>
      </c>
      <c r="AF76" s="12">
        <v>45941.0</v>
      </c>
      <c r="AG76" s="5" t="s">
        <v>206</v>
      </c>
      <c r="AH76" s="14"/>
      <c r="AI76" s="5" t="s">
        <v>56</v>
      </c>
      <c r="AJ76" s="17"/>
      <c r="AK76" s="18"/>
      <c r="AL76" s="18"/>
      <c r="AM76" s="18"/>
      <c r="AN76" s="18"/>
      <c r="AO76" s="18"/>
      <c r="AP76" s="18"/>
      <c r="AQ76" s="18"/>
    </row>
    <row r="77" ht="15.75" customHeight="1">
      <c r="A77" s="4" t="s">
        <v>257</v>
      </c>
      <c r="B77" s="5" t="s">
        <v>258</v>
      </c>
      <c r="C77" s="6">
        <v>2.0</v>
      </c>
      <c r="D77" s="7" t="s">
        <v>263</v>
      </c>
      <c r="E77" s="6">
        <v>35.0</v>
      </c>
      <c r="F77" s="6">
        <v>35.0</v>
      </c>
      <c r="G77" s="8">
        <v>10.5</v>
      </c>
      <c r="H77" s="7" t="s">
        <v>260</v>
      </c>
      <c r="I77" s="7" t="s">
        <v>261</v>
      </c>
      <c r="J77" s="9">
        <v>44927.0</v>
      </c>
      <c r="K77" s="5" t="s">
        <v>262</v>
      </c>
      <c r="L77" s="6" t="s">
        <v>42</v>
      </c>
      <c r="M77" s="6" t="s">
        <v>42</v>
      </c>
      <c r="N77" s="14" t="str">
        <f t="shared" si="1"/>
        <v>35m</v>
      </c>
      <c r="O77" s="14" t="str">
        <f t="shared" si="2"/>
        <v>USAC.STT002
35m 10.5mm 2023
mat@usac.alpenclub.nl</v>
      </c>
      <c r="P77" s="12">
        <v>2.0</v>
      </c>
      <c r="Q77" s="13">
        <v>2.5</v>
      </c>
      <c r="R77" s="7">
        <v>1.0</v>
      </c>
      <c r="S77" s="5" t="s">
        <v>43</v>
      </c>
      <c r="T77" s="23"/>
      <c r="U77" s="14"/>
      <c r="V77" s="14"/>
      <c r="W77" s="5" t="s">
        <v>43</v>
      </c>
      <c r="X77" s="14"/>
      <c r="Y77" s="25"/>
      <c r="Z77" s="7">
        <v>10.0</v>
      </c>
      <c r="AA77" s="13">
        <v>0.0</v>
      </c>
      <c r="AB77" s="14"/>
      <c r="AC77" s="14"/>
      <c r="AD77" s="5" t="s">
        <v>45</v>
      </c>
      <c r="AE77" s="7" t="s">
        <v>54</v>
      </c>
      <c r="AF77" s="12">
        <v>45941.0</v>
      </c>
      <c r="AG77" s="5" t="s">
        <v>206</v>
      </c>
      <c r="AH77" s="14"/>
      <c r="AI77" s="5" t="s">
        <v>56</v>
      </c>
      <c r="AJ77" s="17"/>
      <c r="AK77" s="18"/>
      <c r="AL77" s="18"/>
      <c r="AM77" s="18"/>
      <c r="AN77" s="18"/>
      <c r="AO77" s="18"/>
      <c r="AP77" s="18"/>
      <c r="AQ77" s="18"/>
    </row>
    <row r="78" ht="15.75" customHeight="1">
      <c r="A78" s="4" t="s">
        <v>264</v>
      </c>
      <c r="B78" s="5" t="s">
        <v>265</v>
      </c>
      <c r="C78" s="6">
        <v>9.0</v>
      </c>
      <c r="D78" s="7" t="s">
        <v>266</v>
      </c>
      <c r="E78" s="6">
        <v>64.0</v>
      </c>
      <c r="F78" s="6">
        <v>70.0</v>
      </c>
      <c r="G78" s="8">
        <v>9.8</v>
      </c>
      <c r="H78" s="7" t="s">
        <v>267</v>
      </c>
      <c r="I78" s="7" t="s">
        <v>50</v>
      </c>
      <c r="J78" s="9">
        <v>45352.0</v>
      </c>
      <c r="K78" s="5" t="s">
        <v>92</v>
      </c>
      <c r="L78" s="6" t="s">
        <v>268</v>
      </c>
      <c r="M78" s="6" t="s">
        <v>42</v>
      </c>
      <c r="N78" s="14" t="str">
        <f t="shared" si="1"/>
        <v>64m</v>
      </c>
      <c r="O78" s="14" t="str">
        <f t="shared" si="2"/>
        <v>USAC.HLT009
64m 9.8mm 2024
mat@usac.alpenclub.nl</v>
      </c>
      <c r="P78" s="12">
        <v>2.0</v>
      </c>
      <c r="Q78" s="13">
        <v>2.5</v>
      </c>
      <c r="R78" s="7">
        <v>1.0</v>
      </c>
      <c r="S78" s="5" t="s">
        <v>43</v>
      </c>
      <c r="T78" s="23"/>
      <c r="U78" s="14"/>
      <c r="V78" s="14"/>
      <c r="W78" s="5" t="s">
        <v>43</v>
      </c>
      <c r="X78" s="14"/>
      <c r="Y78" s="13">
        <v>0.0</v>
      </c>
      <c r="Z78" s="7">
        <v>6.0</v>
      </c>
      <c r="AA78" s="15">
        <f t="shared" ref="AA78:AA106" si="4">IFERROR(IF(AB78,(1- YEARFRAC(AB78,T78)/Z78)*Y78,(1- YEARFRAC(TODAY(),T78)/Z78)*Y78),0)</f>
        <v>0</v>
      </c>
      <c r="AB78" s="14"/>
      <c r="AC78" s="14"/>
      <c r="AD78" s="5" t="s">
        <v>45</v>
      </c>
      <c r="AE78" s="7" t="s">
        <v>194</v>
      </c>
      <c r="AF78" s="12">
        <v>45941.0</v>
      </c>
      <c r="AG78" s="5" t="s">
        <v>206</v>
      </c>
      <c r="AH78" s="14"/>
      <c r="AI78" s="5" t="s">
        <v>56</v>
      </c>
      <c r="AJ78" s="21" t="s">
        <v>269</v>
      </c>
      <c r="AK78" s="18"/>
      <c r="AL78" s="18"/>
      <c r="AM78" s="18"/>
      <c r="AN78" s="18"/>
      <c r="AO78" s="18"/>
      <c r="AP78" s="18"/>
      <c r="AQ78" s="18"/>
    </row>
    <row r="79" ht="15.75" customHeight="1">
      <c r="A79" s="4" t="s">
        <v>216</v>
      </c>
      <c r="B79" s="5" t="s">
        <v>265</v>
      </c>
      <c r="C79" s="6">
        <v>23.0</v>
      </c>
      <c r="D79" s="7" t="s">
        <v>270</v>
      </c>
      <c r="E79" s="6">
        <v>70.0</v>
      </c>
      <c r="F79" s="6">
        <v>70.0</v>
      </c>
      <c r="G79" s="8">
        <v>9.7</v>
      </c>
      <c r="H79" s="7" t="s">
        <v>202</v>
      </c>
      <c r="I79" s="7" t="s">
        <v>50</v>
      </c>
      <c r="J79" s="9">
        <v>44197.0</v>
      </c>
      <c r="K79" s="5" t="s">
        <v>41</v>
      </c>
      <c r="L79" s="6" t="s">
        <v>42</v>
      </c>
      <c r="M79" s="6" t="s">
        <v>42</v>
      </c>
      <c r="N79" s="14" t="str">
        <f t="shared" si="1"/>
        <v>70m</v>
      </c>
      <c r="O79" s="14" t="str">
        <f t="shared" si="2"/>
        <v>USAC.HLT023
70m 9.7mm 2021
mat@usac.alpenclub.nl</v>
      </c>
      <c r="P79" s="12">
        <v>2.0</v>
      </c>
      <c r="Q79" s="13">
        <v>2.5</v>
      </c>
      <c r="R79" s="7">
        <v>1.0</v>
      </c>
      <c r="S79" s="5" t="s">
        <v>52</v>
      </c>
      <c r="T79" s="12">
        <v>44356.0</v>
      </c>
      <c r="U79" s="20" t="s">
        <v>53</v>
      </c>
      <c r="V79" s="14"/>
      <c r="W79" s="5" t="s">
        <v>52</v>
      </c>
      <c r="X79" s="12">
        <v>44356.0</v>
      </c>
      <c r="Y79" s="13">
        <v>95.0</v>
      </c>
      <c r="Z79" s="7">
        <v>6.0</v>
      </c>
      <c r="AA79" s="15">
        <f t="shared" si="4"/>
        <v>26.21296296</v>
      </c>
      <c r="AB79" s="14"/>
      <c r="AC79" s="14"/>
      <c r="AD79" s="5" t="s">
        <v>45</v>
      </c>
      <c r="AE79" s="7" t="s">
        <v>194</v>
      </c>
      <c r="AF79" s="12">
        <v>45941.0</v>
      </c>
      <c r="AG79" s="5" t="s">
        <v>206</v>
      </c>
      <c r="AH79" s="14"/>
      <c r="AI79" s="5" t="s">
        <v>56</v>
      </c>
      <c r="AJ79" s="21" t="s">
        <v>269</v>
      </c>
      <c r="AK79" s="18"/>
      <c r="AL79" s="18"/>
      <c r="AM79" s="18"/>
      <c r="AN79" s="18"/>
      <c r="AO79" s="18"/>
      <c r="AP79" s="18"/>
      <c r="AQ79" s="18"/>
    </row>
    <row r="80" ht="15.75" customHeight="1">
      <c r="A80" s="4" t="s">
        <v>216</v>
      </c>
      <c r="B80" s="5" t="s">
        <v>265</v>
      </c>
      <c r="C80" s="6">
        <v>24.0</v>
      </c>
      <c r="D80" s="7" t="s">
        <v>271</v>
      </c>
      <c r="E80" s="6">
        <v>70.0</v>
      </c>
      <c r="F80" s="6">
        <v>70.0</v>
      </c>
      <c r="G80" s="8">
        <v>9.7</v>
      </c>
      <c r="H80" s="7" t="s">
        <v>202</v>
      </c>
      <c r="I80" s="7" t="s">
        <v>50</v>
      </c>
      <c r="J80" s="9">
        <v>44197.0</v>
      </c>
      <c r="K80" s="5" t="s">
        <v>41</v>
      </c>
      <c r="L80" s="6" t="s">
        <v>42</v>
      </c>
      <c r="M80" s="6" t="s">
        <v>42</v>
      </c>
      <c r="N80" s="14" t="str">
        <f t="shared" si="1"/>
        <v>70m</v>
      </c>
      <c r="O80" s="14" t="str">
        <f t="shared" si="2"/>
        <v>USAC.HLT024
70m 9.7mm 2021
mat@usac.alpenclub.nl</v>
      </c>
      <c r="P80" s="12">
        <v>2.0</v>
      </c>
      <c r="Q80" s="13">
        <v>2.5</v>
      </c>
      <c r="R80" s="7">
        <v>1.0</v>
      </c>
      <c r="S80" s="5" t="s">
        <v>52</v>
      </c>
      <c r="T80" s="12">
        <v>44356.0</v>
      </c>
      <c r="U80" s="20" t="s">
        <v>53</v>
      </c>
      <c r="V80" s="14"/>
      <c r="W80" s="5" t="s">
        <v>52</v>
      </c>
      <c r="X80" s="12">
        <v>44356.0</v>
      </c>
      <c r="Y80" s="13">
        <v>95.0</v>
      </c>
      <c r="Z80" s="7">
        <v>6.0</v>
      </c>
      <c r="AA80" s="15">
        <f t="shared" si="4"/>
        <v>26.21296296</v>
      </c>
      <c r="AB80" s="14"/>
      <c r="AC80" s="14"/>
      <c r="AD80" s="5" t="s">
        <v>45</v>
      </c>
      <c r="AE80" s="7" t="s">
        <v>194</v>
      </c>
      <c r="AF80" s="12">
        <v>45941.0</v>
      </c>
      <c r="AG80" s="5" t="s">
        <v>206</v>
      </c>
      <c r="AH80" s="14"/>
      <c r="AI80" s="5" t="s">
        <v>56</v>
      </c>
      <c r="AJ80" s="21" t="s">
        <v>269</v>
      </c>
      <c r="AK80" s="18"/>
      <c r="AL80" s="18"/>
      <c r="AM80" s="18"/>
      <c r="AN80" s="18"/>
      <c r="AO80" s="18"/>
      <c r="AP80" s="18"/>
      <c r="AQ80" s="18"/>
    </row>
    <row r="81" ht="15.75" customHeight="1">
      <c r="A81" s="4" t="s">
        <v>272</v>
      </c>
      <c r="B81" s="5" t="s">
        <v>265</v>
      </c>
      <c r="C81" s="6">
        <v>1.0</v>
      </c>
      <c r="D81" s="7" t="s">
        <v>273</v>
      </c>
      <c r="E81" s="6">
        <v>70.0</v>
      </c>
      <c r="F81" s="6">
        <v>70.0</v>
      </c>
      <c r="G81" s="8">
        <v>9.8</v>
      </c>
      <c r="H81" s="7" t="s">
        <v>274</v>
      </c>
      <c r="I81" s="7" t="s">
        <v>50</v>
      </c>
      <c r="J81" s="9">
        <v>45474.0</v>
      </c>
      <c r="K81" s="5" t="s">
        <v>78</v>
      </c>
      <c r="L81" s="6" t="s">
        <v>275</v>
      </c>
      <c r="M81" s="6" t="s">
        <v>42</v>
      </c>
      <c r="N81" s="14" t="str">
        <f t="shared" si="1"/>
        <v>70m</v>
      </c>
      <c r="O81" s="14" t="str">
        <f t="shared" si="2"/>
        <v>USAC.SKT001
70m 9.8mm 2024
mat@usac.alpenclub.nl</v>
      </c>
      <c r="P81" s="12">
        <v>2.0</v>
      </c>
      <c r="Q81" s="13">
        <v>2.5</v>
      </c>
      <c r="R81" s="7">
        <v>1.0</v>
      </c>
      <c r="S81" s="5" t="s">
        <v>52</v>
      </c>
      <c r="T81" s="12">
        <v>45564.0</v>
      </c>
      <c r="U81" s="20" t="s">
        <v>276</v>
      </c>
      <c r="V81" s="20" t="s">
        <v>277</v>
      </c>
      <c r="W81" s="5" t="s">
        <v>52</v>
      </c>
      <c r="X81" s="24">
        <v>45564.0</v>
      </c>
      <c r="Y81" s="13">
        <v>123.33333333333333</v>
      </c>
      <c r="Z81" s="7">
        <v>6.0</v>
      </c>
      <c r="AA81" s="15">
        <f t="shared" si="4"/>
        <v>101.9783951</v>
      </c>
      <c r="AB81" s="14"/>
      <c r="AC81" s="14"/>
      <c r="AD81" s="5" t="s">
        <v>45</v>
      </c>
      <c r="AE81" s="7" t="s">
        <v>54</v>
      </c>
      <c r="AF81" s="12">
        <v>45941.0</v>
      </c>
      <c r="AG81" s="5" t="s">
        <v>206</v>
      </c>
      <c r="AH81" s="14"/>
      <c r="AI81" s="5" t="s">
        <v>56</v>
      </c>
      <c r="AJ81" s="17"/>
      <c r="AK81" s="18"/>
      <c r="AL81" s="18"/>
      <c r="AM81" s="18"/>
      <c r="AN81" s="18"/>
      <c r="AO81" s="18"/>
      <c r="AP81" s="18"/>
      <c r="AQ81" s="18"/>
    </row>
    <row r="82" ht="15.75" customHeight="1">
      <c r="A82" s="4" t="s">
        <v>272</v>
      </c>
      <c r="B82" s="5" t="s">
        <v>265</v>
      </c>
      <c r="C82" s="6">
        <v>2.0</v>
      </c>
      <c r="D82" s="7" t="s">
        <v>278</v>
      </c>
      <c r="E82" s="6">
        <v>70.0</v>
      </c>
      <c r="F82" s="6">
        <v>70.0</v>
      </c>
      <c r="G82" s="8">
        <v>9.8</v>
      </c>
      <c r="H82" s="7" t="s">
        <v>274</v>
      </c>
      <c r="I82" s="7" t="s">
        <v>50</v>
      </c>
      <c r="J82" s="9">
        <v>45474.0</v>
      </c>
      <c r="K82" s="5" t="s">
        <v>78</v>
      </c>
      <c r="L82" s="6" t="s">
        <v>275</v>
      </c>
      <c r="M82" s="6" t="s">
        <v>42</v>
      </c>
      <c r="N82" s="14" t="str">
        <f t="shared" si="1"/>
        <v>70m</v>
      </c>
      <c r="O82" s="14" t="str">
        <f t="shared" si="2"/>
        <v>USAC.SKT002
70m 9.8mm 2024
mat@usac.alpenclub.nl</v>
      </c>
      <c r="P82" s="12">
        <v>2.0</v>
      </c>
      <c r="Q82" s="13">
        <v>2.5</v>
      </c>
      <c r="R82" s="7">
        <v>1.0</v>
      </c>
      <c r="S82" s="5" t="s">
        <v>52</v>
      </c>
      <c r="T82" s="12">
        <v>45564.0</v>
      </c>
      <c r="U82" s="20" t="s">
        <v>276</v>
      </c>
      <c r="V82" s="20" t="s">
        <v>277</v>
      </c>
      <c r="W82" s="5" t="s">
        <v>52</v>
      </c>
      <c r="X82" s="24">
        <v>45564.0</v>
      </c>
      <c r="Y82" s="13">
        <v>123.33333333333333</v>
      </c>
      <c r="Z82" s="7">
        <v>6.0</v>
      </c>
      <c r="AA82" s="15">
        <f t="shared" si="4"/>
        <v>101.9783951</v>
      </c>
      <c r="AB82" s="14"/>
      <c r="AC82" s="14"/>
      <c r="AD82" s="5" t="s">
        <v>45</v>
      </c>
      <c r="AE82" s="7" t="s">
        <v>54</v>
      </c>
      <c r="AF82" s="12">
        <v>45941.0</v>
      </c>
      <c r="AG82" s="5" t="s">
        <v>206</v>
      </c>
      <c r="AH82" s="14"/>
      <c r="AI82" s="5" t="s">
        <v>56</v>
      </c>
      <c r="AJ82" s="17"/>
      <c r="AK82" s="18"/>
      <c r="AL82" s="18"/>
      <c r="AM82" s="18"/>
      <c r="AN82" s="18"/>
      <c r="AO82" s="18"/>
      <c r="AP82" s="18"/>
      <c r="AQ82" s="18"/>
    </row>
    <row r="83" ht="15.75" customHeight="1">
      <c r="A83" s="4" t="s">
        <v>279</v>
      </c>
      <c r="B83" s="5" t="s">
        <v>265</v>
      </c>
      <c r="C83" s="6">
        <v>3.0</v>
      </c>
      <c r="D83" s="7" t="s">
        <v>280</v>
      </c>
      <c r="E83" s="6">
        <v>70.0</v>
      </c>
      <c r="F83" s="6">
        <v>70.0</v>
      </c>
      <c r="G83" s="8">
        <v>9.8</v>
      </c>
      <c r="H83" s="7" t="s">
        <v>274</v>
      </c>
      <c r="I83" s="7" t="s">
        <v>50</v>
      </c>
      <c r="J83" s="9">
        <v>45413.0</v>
      </c>
      <c r="K83" s="5" t="s">
        <v>78</v>
      </c>
      <c r="L83" s="6" t="s">
        <v>281</v>
      </c>
      <c r="M83" s="6" t="s">
        <v>42</v>
      </c>
      <c r="N83" s="14" t="str">
        <f t="shared" si="1"/>
        <v>70m</v>
      </c>
      <c r="O83" s="14" t="str">
        <f t="shared" si="2"/>
        <v>USAC.SKT003
70m 9.8mm 2024
mat@usac.alpenclub.nl</v>
      </c>
      <c r="P83" s="12">
        <v>2.0</v>
      </c>
      <c r="Q83" s="13">
        <v>2.5</v>
      </c>
      <c r="R83" s="7">
        <v>1.0</v>
      </c>
      <c r="S83" s="5" t="s">
        <v>52</v>
      </c>
      <c r="T83" s="12">
        <v>45564.0</v>
      </c>
      <c r="U83" s="20" t="s">
        <v>276</v>
      </c>
      <c r="V83" s="20" t="s">
        <v>277</v>
      </c>
      <c r="W83" s="5" t="s">
        <v>52</v>
      </c>
      <c r="X83" s="24">
        <v>45564.0</v>
      </c>
      <c r="Y83" s="13">
        <v>123.33333333333333</v>
      </c>
      <c r="Z83" s="7">
        <v>6.0</v>
      </c>
      <c r="AA83" s="15">
        <f t="shared" si="4"/>
        <v>101.9783951</v>
      </c>
      <c r="AB83" s="14"/>
      <c r="AC83" s="14"/>
      <c r="AD83" s="5" t="s">
        <v>45</v>
      </c>
      <c r="AE83" s="7" t="s">
        <v>54</v>
      </c>
      <c r="AF83" s="12">
        <v>45941.0</v>
      </c>
      <c r="AG83" s="5" t="s">
        <v>206</v>
      </c>
      <c r="AH83" s="14"/>
      <c r="AI83" s="5" t="s">
        <v>56</v>
      </c>
      <c r="AJ83" s="17"/>
      <c r="AK83" s="18"/>
      <c r="AL83" s="18"/>
      <c r="AM83" s="18"/>
      <c r="AN83" s="18"/>
      <c r="AO83" s="18"/>
      <c r="AP83" s="18"/>
      <c r="AQ83" s="18"/>
    </row>
    <row r="84" ht="15.75" customHeight="1">
      <c r="A84" s="4" t="s">
        <v>272</v>
      </c>
      <c r="B84" s="5" t="s">
        <v>265</v>
      </c>
      <c r="C84" s="6">
        <v>4.0</v>
      </c>
      <c r="D84" s="7" t="s">
        <v>282</v>
      </c>
      <c r="E84" s="6">
        <v>70.0</v>
      </c>
      <c r="F84" s="6">
        <v>70.0</v>
      </c>
      <c r="G84" s="8">
        <v>9.8</v>
      </c>
      <c r="H84" s="7" t="s">
        <v>283</v>
      </c>
      <c r="I84" s="7" t="s">
        <v>50</v>
      </c>
      <c r="J84" s="9">
        <v>45383.0</v>
      </c>
      <c r="K84" s="5" t="s">
        <v>78</v>
      </c>
      <c r="L84" s="6" t="s">
        <v>284</v>
      </c>
      <c r="M84" s="6" t="s">
        <v>42</v>
      </c>
      <c r="N84" s="14" t="str">
        <f t="shared" si="1"/>
        <v>70m</v>
      </c>
      <c r="O84" s="14" t="str">
        <f t="shared" si="2"/>
        <v>USAC.SKT004
70m 9.8mm 2024
mat@usac.alpenclub.nl</v>
      </c>
      <c r="P84" s="12">
        <v>2.0</v>
      </c>
      <c r="Q84" s="13">
        <v>2.5</v>
      </c>
      <c r="R84" s="7">
        <v>1.0</v>
      </c>
      <c r="S84" s="5" t="s">
        <v>9</v>
      </c>
      <c r="T84" s="12">
        <v>45383.0</v>
      </c>
      <c r="U84" s="10"/>
      <c r="V84" s="26"/>
      <c r="W84" s="5" t="s">
        <v>70</v>
      </c>
      <c r="X84" s="16">
        <v>45813.0</v>
      </c>
      <c r="Y84" s="13">
        <v>120.73</v>
      </c>
      <c r="Z84" s="7">
        <v>6.0</v>
      </c>
      <c r="AA84" s="15">
        <f t="shared" si="4"/>
        <v>89.87677778</v>
      </c>
      <c r="AB84" s="14"/>
      <c r="AC84" s="14"/>
      <c r="AD84" s="5" t="s">
        <v>45</v>
      </c>
      <c r="AE84" s="7" t="s">
        <v>54</v>
      </c>
      <c r="AF84" s="12">
        <v>45941.0</v>
      </c>
      <c r="AG84" s="5" t="s">
        <v>206</v>
      </c>
      <c r="AH84" s="14"/>
      <c r="AI84" s="5" t="s">
        <v>56</v>
      </c>
      <c r="AJ84" s="17"/>
      <c r="AK84" s="18"/>
      <c r="AL84" s="18"/>
      <c r="AM84" s="18"/>
      <c r="AN84" s="18"/>
      <c r="AO84" s="18"/>
      <c r="AP84" s="18"/>
      <c r="AQ84" s="18"/>
    </row>
    <row r="85" ht="15.75" customHeight="1">
      <c r="A85" s="4" t="s">
        <v>272</v>
      </c>
      <c r="B85" s="5" t="s">
        <v>265</v>
      </c>
      <c r="C85" s="6">
        <v>5.0</v>
      </c>
      <c r="D85" s="7" t="s">
        <v>285</v>
      </c>
      <c r="E85" s="6">
        <v>70.0</v>
      </c>
      <c r="F85" s="6">
        <v>70.0</v>
      </c>
      <c r="G85" s="8">
        <v>9.8</v>
      </c>
      <c r="H85" s="7" t="s">
        <v>286</v>
      </c>
      <c r="I85" s="7" t="s">
        <v>50</v>
      </c>
      <c r="J85" s="9">
        <v>44986.0</v>
      </c>
      <c r="K85" s="5" t="s">
        <v>78</v>
      </c>
      <c r="L85" s="6" t="s">
        <v>287</v>
      </c>
      <c r="M85" s="6" t="s">
        <v>42</v>
      </c>
      <c r="N85" s="14" t="str">
        <f t="shared" si="1"/>
        <v>70m</v>
      </c>
      <c r="O85" s="14" t="str">
        <f t="shared" si="2"/>
        <v>USAC.SKT005
70m 9.8mm 2023
mat@usac.alpenclub.nl</v>
      </c>
      <c r="P85" s="12">
        <v>2.0</v>
      </c>
      <c r="Q85" s="13">
        <v>2.5</v>
      </c>
      <c r="R85" s="7">
        <v>1.0</v>
      </c>
      <c r="S85" s="5" t="s">
        <v>52</v>
      </c>
      <c r="T85" s="12">
        <v>45050.0</v>
      </c>
      <c r="U85" s="20" t="s">
        <v>288</v>
      </c>
      <c r="V85" s="26" t="s">
        <v>289</v>
      </c>
      <c r="W85" s="5" t="s">
        <v>52</v>
      </c>
      <c r="X85" s="16">
        <v>45813.0</v>
      </c>
      <c r="Y85" s="13">
        <v>120.7338</v>
      </c>
      <c r="Z85" s="7">
        <v>6.0</v>
      </c>
      <c r="AA85" s="15">
        <f t="shared" si="4"/>
        <v>71.60185083</v>
      </c>
      <c r="AB85" s="14"/>
      <c r="AC85" s="14"/>
      <c r="AD85" s="5" t="s">
        <v>45</v>
      </c>
      <c r="AE85" s="7" t="s">
        <v>54</v>
      </c>
      <c r="AF85" s="12">
        <v>45941.0</v>
      </c>
      <c r="AG85" s="5" t="s">
        <v>206</v>
      </c>
      <c r="AH85" s="14"/>
      <c r="AI85" s="5" t="s">
        <v>56</v>
      </c>
      <c r="AJ85" s="17"/>
      <c r="AK85" s="18"/>
      <c r="AL85" s="18"/>
      <c r="AM85" s="18"/>
      <c r="AN85" s="18"/>
      <c r="AO85" s="18"/>
      <c r="AP85" s="18"/>
      <c r="AQ85" s="18"/>
    </row>
    <row r="86" ht="15.75" customHeight="1">
      <c r="A86" s="4" t="s">
        <v>272</v>
      </c>
      <c r="B86" s="5" t="s">
        <v>265</v>
      </c>
      <c r="C86" s="6">
        <v>6.0</v>
      </c>
      <c r="D86" s="7" t="s">
        <v>290</v>
      </c>
      <c r="E86" s="6">
        <v>70.0</v>
      </c>
      <c r="F86" s="6">
        <v>70.0</v>
      </c>
      <c r="G86" s="8">
        <v>9.8</v>
      </c>
      <c r="H86" s="7" t="s">
        <v>291</v>
      </c>
      <c r="I86" s="7" t="s">
        <v>50</v>
      </c>
      <c r="J86" s="9">
        <v>44986.0</v>
      </c>
      <c r="K86" s="5" t="s">
        <v>78</v>
      </c>
      <c r="L86" s="6" t="s">
        <v>287</v>
      </c>
      <c r="M86" s="6" t="s">
        <v>42</v>
      </c>
      <c r="N86" s="14" t="str">
        <f t="shared" si="1"/>
        <v>70m</v>
      </c>
      <c r="O86" s="14" t="str">
        <f t="shared" si="2"/>
        <v>USAC.SKT006
70m 9.8mm 2023
mat@usac.alpenclub.nl</v>
      </c>
      <c r="P86" s="12">
        <v>2.0</v>
      </c>
      <c r="Q86" s="13">
        <v>2.5</v>
      </c>
      <c r="R86" s="7">
        <v>1.0</v>
      </c>
      <c r="S86" s="5" t="s">
        <v>52</v>
      </c>
      <c r="T86" s="12">
        <v>45050.0</v>
      </c>
      <c r="U86" s="20" t="s">
        <v>288</v>
      </c>
      <c r="V86" s="26" t="s">
        <v>289</v>
      </c>
      <c r="W86" s="5" t="s">
        <v>52</v>
      </c>
      <c r="X86" s="16">
        <v>45813.0</v>
      </c>
      <c r="Y86" s="13">
        <v>120.73</v>
      </c>
      <c r="Z86" s="7">
        <v>6.0</v>
      </c>
      <c r="AA86" s="15">
        <f t="shared" si="4"/>
        <v>71.59959722</v>
      </c>
      <c r="AB86" s="14"/>
      <c r="AC86" s="14"/>
      <c r="AD86" s="5" t="s">
        <v>45</v>
      </c>
      <c r="AE86" s="7" t="s">
        <v>54</v>
      </c>
      <c r="AF86" s="12">
        <v>45941.0</v>
      </c>
      <c r="AG86" s="5" t="s">
        <v>206</v>
      </c>
      <c r="AH86" s="14"/>
      <c r="AI86" s="5" t="s">
        <v>56</v>
      </c>
      <c r="AJ86" s="17"/>
      <c r="AK86" s="18"/>
      <c r="AL86" s="18"/>
      <c r="AM86" s="18"/>
      <c r="AN86" s="18"/>
      <c r="AO86" s="18"/>
      <c r="AP86" s="18"/>
      <c r="AQ86" s="18"/>
    </row>
    <row r="87" ht="15.75" customHeight="1">
      <c r="A87" s="4" t="s">
        <v>272</v>
      </c>
      <c r="B87" s="5" t="s">
        <v>265</v>
      </c>
      <c r="C87" s="6">
        <v>7.0</v>
      </c>
      <c r="D87" s="7" t="s">
        <v>292</v>
      </c>
      <c r="E87" s="6">
        <v>70.0</v>
      </c>
      <c r="F87" s="6">
        <v>70.0</v>
      </c>
      <c r="G87" s="8">
        <v>9.8</v>
      </c>
      <c r="H87" s="7" t="s">
        <v>291</v>
      </c>
      <c r="I87" s="7" t="s">
        <v>50</v>
      </c>
      <c r="J87" s="9">
        <v>44986.0</v>
      </c>
      <c r="K87" s="5" t="s">
        <v>78</v>
      </c>
      <c r="L87" s="6" t="s">
        <v>287</v>
      </c>
      <c r="M87" s="6" t="s">
        <v>42</v>
      </c>
      <c r="N87" s="14" t="str">
        <f t="shared" si="1"/>
        <v>70m</v>
      </c>
      <c r="O87" s="14" t="str">
        <f t="shared" si="2"/>
        <v>USAC.SKT007
70m 9.8mm 2023
mat@usac.alpenclub.nl</v>
      </c>
      <c r="P87" s="12">
        <v>2.0</v>
      </c>
      <c r="Q87" s="13">
        <v>2.5</v>
      </c>
      <c r="R87" s="7">
        <v>1.0</v>
      </c>
      <c r="S87" s="5" t="s">
        <v>52</v>
      </c>
      <c r="T87" s="12">
        <v>45050.0</v>
      </c>
      <c r="U87" s="20" t="s">
        <v>288</v>
      </c>
      <c r="V87" s="26" t="s">
        <v>289</v>
      </c>
      <c r="W87" s="5" t="s">
        <v>52</v>
      </c>
      <c r="X87" s="16">
        <v>45813.0</v>
      </c>
      <c r="Y87" s="13">
        <v>120.73</v>
      </c>
      <c r="Z87" s="7">
        <v>6.0</v>
      </c>
      <c r="AA87" s="15">
        <f t="shared" si="4"/>
        <v>71.59959722</v>
      </c>
      <c r="AB87" s="14"/>
      <c r="AC87" s="14"/>
      <c r="AD87" s="5" t="s">
        <v>45</v>
      </c>
      <c r="AE87" s="7" t="s">
        <v>54</v>
      </c>
      <c r="AF87" s="12">
        <v>45941.0</v>
      </c>
      <c r="AG87" s="5" t="s">
        <v>206</v>
      </c>
      <c r="AH87" s="14"/>
      <c r="AI87" s="5" t="s">
        <v>56</v>
      </c>
      <c r="AJ87" s="17"/>
      <c r="AK87" s="18"/>
      <c r="AL87" s="18"/>
      <c r="AM87" s="18"/>
      <c r="AN87" s="18"/>
      <c r="AO87" s="18"/>
      <c r="AP87" s="18"/>
      <c r="AQ87" s="18"/>
    </row>
    <row r="88" ht="15.75" customHeight="1">
      <c r="A88" s="4" t="s">
        <v>264</v>
      </c>
      <c r="B88" s="5" t="s">
        <v>265</v>
      </c>
      <c r="C88" s="6">
        <v>8.0</v>
      </c>
      <c r="D88" s="7" t="s">
        <v>293</v>
      </c>
      <c r="E88" s="6">
        <v>67.0</v>
      </c>
      <c r="F88" s="6">
        <v>70.0</v>
      </c>
      <c r="G88" s="8">
        <v>9.8</v>
      </c>
      <c r="H88" s="7" t="s">
        <v>267</v>
      </c>
      <c r="I88" s="7" t="s">
        <v>50</v>
      </c>
      <c r="J88" s="9">
        <v>45352.0</v>
      </c>
      <c r="K88" s="5" t="s">
        <v>92</v>
      </c>
      <c r="L88" s="6" t="s">
        <v>294</v>
      </c>
      <c r="M88" s="6" t="s">
        <v>42</v>
      </c>
      <c r="N88" s="14" t="str">
        <f t="shared" si="1"/>
        <v>67m</v>
      </c>
      <c r="O88" s="14" t="str">
        <f t="shared" si="2"/>
        <v>USAC.SKT008
67m 9.8mm 2024
mat@usac.alpenclub.nl</v>
      </c>
      <c r="P88" s="12">
        <v>2.0</v>
      </c>
      <c r="Q88" s="13">
        <v>2.5</v>
      </c>
      <c r="R88" s="7">
        <v>1.0</v>
      </c>
      <c r="S88" s="5" t="s">
        <v>43</v>
      </c>
      <c r="T88" s="23"/>
      <c r="U88" s="14"/>
      <c r="V88" s="14"/>
      <c r="W88" s="5" t="s">
        <v>43</v>
      </c>
      <c r="X88" s="14"/>
      <c r="Y88" s="13">
        <v>0.0</v>
      </c>
      <c r="Z88" s="7">
        <v>6.0</v>
      </c>
      <c r="AA88" s="15">
        <f t="shared" si="4"/>
        <v>0</v>
      </c>
      <c r="AB88" s="14"/>
      <c r="AC88" s="14"/>
      <c r="AD88" s="5" t="s">
        <v>45</v>
      </c>
      <c r="AE88" s="7" t="s">
        <v>54</v>
      </c>
      <c r="AF88" s="12">
        <v>45941.0</v>
      </c>
      <c r="AG88" s="5" t="s">
        <v>206</v>
      </c>
      <c r="AH88" s="14"/>
      <c r="AI88" s="5" t="s">
        <v>56</v>
      </c>
      <c r="AJ88" s="21" t="s">
        <v>295</v>
      </c>
      <c r="AK88" s="18"/>
      <c r="AL88" s="18"/>
      <c r="AM88" s="18"/>
      <c r="AN88" s="18"/>
      <c r="AO88" s="18"/>
      <c r="AP88" s="18"/>
      <c r="AQ88" s="18"/>
    </row>
    <row r="89" ht="15.75" customHeight="1">
      <c r="A89" s="4" t="s">
        <v>264</v>
      </c>
      <c r="B89" s="5" t="s">
        <v>265</v>
      </c>
      <c r="C89" s="6">
        <v>10.0</v>
      </c>
      <c r="D89" s="7" t="s">
        <v>296</v>
      </c>
      <c r="E89" s="6">
        <v>70.0</v>
      </c>
      <c r="F89" s="6">
        <v>70.0</v>
      </c>
      <c r="G89" s="8">
        <v>9.8</v>
      </c>
      <c r="H89" s="7" t="s">
        <v>267</v>
      </c>
      <c r="I89" s="7" t="s">
        <v>50</v>
      </c>
      <c r="J89" s="9">
        <v>45352.0</v>
      </c>
      <c r="K89" s="5" t="s">
        <v>92</v>
      </c>
      <c r="L89" s="6" t="s">
        <v>297</v>
      </c>
      <c r="M89" s="6" t="s">
        <v>42</v>
      </c>
      <c r="N89" s="14" t="str">
        <f t="shared" si="1"/>
        <v>70m</v>
      </c>
      <c r="O89" s="14" t="str">
        <f t="shared" si="2"/>
        <v>USAC.SKT010
70m 9.8mm 2024
mat@usac.alpenclub.nl</v>
      </c>
      <c r="P89" s="12">
        <v>2.0</v>
      </c>
      <c r="Q89" s="13">
        <v>2.5</v>
      </c>
      <c r="R89" s="7">
        <v>1.0</v>
      </c>
      <c r="S89" s="5" t="s">
        <v>43</v>
      </c>
      <c r="T89" s="23"/>
      <c r="U89" s="14"/>
      <c r="V89" s="14"/>
      <c r="W89" s="5" t="s">
        <v>43</v>
      </c>
      <c r="X89" s="14"/>
      <c r="Y89" s="13">
        <v>0.0</v>
      </c>
      <c r="Z89" s="7">
        <v>6.0</v>
      </c>
      <c r="AA89" s="15">
        <f t="shared" si="4"/>
        <v>0</v>
      </c>
      <c r="AB89" s="14"/>
      <c r="AC89" s="14"/>
      <c r="AD89" s="5" t="s">
        <v>45</v>
      </c>
      <c r="AE89" s="7" t="s">
        <v>54</v>
      </c>
      <c r="AF89" s="12">
        <v>45941.0</v>
      </c>
      <c r="AG89" s="5" t="s">
        <v>206</v>
      </c>
      <c r="AH89" s="14"/>
      <c r="AI89" s="5" t="s">
        <v>56</v>
      </c>
      <c r="AJ89" s="17"/>
      <c r="AK89" s="18"/>
      <c r="AL89" s="18"/>
      <c r="AM89" s="18"/>
      <c r="AN89" s="18"/>
      <c r="AO89" s="18"/>
      <c r="AP89" s="18"/>
      <c r="AQ89" s="18"/>
    </row>
    <row r="90" ht="15.75" customHeight="1">
      <c r="A90" s="4" t="s">
        <v>298</v>
      </c>
      <c r="B90" s="5" t="s">
        <v>265</v>
      </c>
      <c r="C90" s="6">
        <v>11.0</v>
      </c>
      <c r="D90" s="7" t="s">
        <v>299</v>
      </c>
      <c r="E90" s="6">
        <v>68.0</v>
      </c>
      <c r="F90" s="6">
        <v>70.0</v>
      </c>
      <c r="G90" s="8">
        <v>10.1</v>
      </c>
      <c r="H90" s="7" t="s">
        <v>300</v>
      </c>
      <c r="I90" s="7" t="s">
        <v>50</v>
      </c>
      <c r="J90" s="9">
        <v>44682.0</v>
      </c>
      <c r="K90" s="5" t="s">
        <v>92</v>
      </c>
      <c r="L90" s="6" t="s">
        <v>42</v>
      </c>
      <c r="M90" s="6" t="s">
        <v>42</v>
      </c>
      <c r="N90" s="14" t="str">
        <f t="shared" si="1"/>
        <v>68m</v>
      </c>
      <c r="O90" s="14" t="str">
        <f t="shared" si="2"/>
        <v>USAC.SKT011
68m 10.1mm 2022
mat@usac.alpenclub.nl</v>
      </c>
      <c r="P90" s="12">
        <v>2.0</v>
      </c>
      <c r="Q90" s="13">
        <v>2.5</v>
      </c>
      <c r="R90" s="7">
        <v>1.0</v>
      </c>
      <c r="S90" s="5" t="s">
        <v>43</v>
      </c>
      <c r="T90" s="23"/>
      <c r="U90" s="14"/>
      <c r="V90" s="14"/>
      <c r="W90" s="5" t="s">
        <v>43</v>
      </c>
      <c r="X90" s="14"/>
      <c r="Y90" s="13">
        <v>0.0</v>
      </c>
      <c r="Z90" s="7">
        <v>6.0</v>
      </c>
      <c r="AA90" s="15">
        <f t="shared" si="4"/>
        <v>0</v>
      </c>
      <c r="AB90" s="14"/>
      <c r="AC90" s="14"/>
      <c r="AD90" s="5" t="s">
        <v>45</v>
      </c>
      <c r="AE90" s="7" t="s">
        <v>54</v>
      </c>
      <c r="AF90" s="12">
        <v>45941.0</v>
      </c>
      <c r="AG90" s="5" t="s">
        <v>206</v>
      </c>
      <c r="AH90" s="14"/>
      <c r="AI90" s="5" t="s">
        <v>56</v>
      </c>
      <c r="AJ90" s="17"/>
      <c r="AK90" s="18"/>
      <c r="AL90" s="18"/>
      <c r="AM90" s="18"/>
      <c r="AN90" s="18"/>
      <c r="AO90" s="18"/>
      <c r="AP90" s="18"/>
      <c r="AQ90" s="18"/>
    </row>
    <row r="91" ht="15.75" customHeight="1">
      <c r="A91" s="4" t="s">
        <v>298</v>
      </c>
      <c r="B91" s="5" t="s">
        <v>265</v>
      </c>
      <c r="C91" s="6">
        <v>12.0</v>
      </c>
      <c r="D91" s="7" t="s">
        <v>301</v>
      </c>
      <c r="E91" s="6">
        <v>68.0</v>
      </c>
      <c r="F91" s="6">
        <v>70.0</v>
      </c>
      <c r="G91" s="8">
        <v>10.1</v>
      </c>
      <c r="H91" s="7" t="s">
        <v>300</v>
      </c>
      <c r="I91" s="7" t="s">
        <v>50</v>
      </c>
      <c r="J91" s="9">
        <v>44682.0</v>
      </c>
      <c r="K91" s="5" t="s">
        <v>92</v>
      </c>
      <c r="L91" s="6" t="s">
        <v>42</v>
      </c>
      <c r="M91" s="6" t="s">
        <v>42</v>
      </c>
      <c r="N91" s="14" t="str">
        <f t="shared" si="1"/>
        <v>68m</v>
      </c>
      <c r="O91" s="14" t="str">
        <f t="shared" si="2"/>
        <v>USAC.SKT012
68m 10.1mm 2022
mat@usac.alpenclub.nl</v>
      </c>
      <c r="P91" s="12">
        <v>2.0</v>
      </c>
      <c r="Q91" s="13">
        <v>2.5</v>
      </c>
      <c r="R91" s="7">
        <v>1.0</v>
      </c>
      <c r="S91" s="5" t="s">
        <v>43</v>
      </c>
      <c r="T91" s="23"/>
      <c r="U91" s="14"/>
      <c r="V91" s="14"/>
      <c r="W91" s="5" t="s">
        <v>43</v>
      </c>
      <c r="X91" s="14"/>
      <c r="Y91" s="13">
        <v>0.0</v>
      </c>
      <c r="Z91" s="7">
        <v>6.0</v>
      </c>
      <c r="AA91" s="15">
        <f t="shared" si="4"/>
        <v>0</v>
      </c>
      <c r="AB91" s="14"/>
      <c r="AC91" s="14"/>
      <c r="AD91" s="5" t="s">
        <v>45</v>
      </c>
      <c r="AE91" s="7" t="s">
        <v>54</v>
      </c>
      <c r="AF91" s="12">
        <v>45941.0</v>
      </c>
      <c r="AG91" s="5" t="s">
        <v>206</v>
      </c>
      <c r="AH91" s="14"/>
      <c r="AI91" s="5" t="s">
        <v>56</v>
      </c>
      <c r="AJ91" s="17"/>
      <c r="AK91" s="18"/>
      <c r="AL91" s="18"/>
      <c r="AM91" s="18"/>
      <c r="AN91" s="18"/>
      <c r="AO91" s="18"/>
      <c r="AP91" s="18"/>
      <c r="AQ91" s="18"/>
    </row>
    <row r="92" ht="15.75" customHeight="1">
      <c r="A92" s="4" t="s">
        <v>298</v>
      </c>
      <c r="B92" s="5" t="s">
        <v>265</v>
      </c>
      <c r="C92" s="6">
        <v>13.0</v>
      </c>
      <c r="D92" s="7" t="s">
        <v>302</v>
      </c>
      <c r="E92" s="6">
        <v>70.0</v>
      </c>
      <c r="F92" s="6">
        <v>70.0</v>
      </c>
      <c r="G92" s="8">
        <v>10.1</v>
      </c>
      <c r="H92" s="7" t="s">
        <v>300</v>
      </c>
      <c r="I92" s="7" t="s">
        <v>50</v>
      </c>
      <c r="J92" s="9">
        <v>44682.0</v>
      </c>
      <c r="K92" s="5" t="s">
        <v>92</v>
      </c>
      <c r="L92" s="6" t="s">
        <v>42</v>
      </c>
      <c r="M92" s="6" t="s">
        <v>42</v>
      </c>
      <c r="N92" s="14" t="str">
        <f t="shared" si="1"/>
        <v>70m</v>
      </c>
      <c r="O92" s="14" t="str">
        <f t="shared" si="2"/>
        <v>USAC.SKT013
70m 10.1mm 2022
mat@usac.alpenclub.nl</v>
      </c>
      <c r="P92" s="12">
        <v>2.0</v>
      </c>
      <c r="Q92" s="13">
        <v>2.5</v>
      </c>
      <c r="R92" s="7">
        <v>1.0</v>
      </c>
      <c r="S92" s="5" t="s">
        <v>43</v>
      </c>
      <c r="T92" s="23"/>
      <c r="U92" s="14"/>
      <c r="V92" s="14"/>
      <c r="W92" s="5" t="s">
        <v>43</v>
      </c>
      <c r="X92" s="14"/>
      <c r="Y92" s="13">
        <v>0.0</v>
      </c>
      <c r="Z92" s="7">
        <v>6.0</v>
      </c>
      <c r="AA92" s="15">
        <f t="shared" si="4"/>
        <v>0</v>
      </c>
      <c r="AB92" s="14"/>
      <c r="AC92" s="14"/>
      <c r="AD92" s="5" t="s">
        <v>45</v>
      </c>
      <c r="AE92" s="7" t="s">
        <v>54</v>
      </c>
      <c r="AF92" s="12">
        <v>45941.0</v>
      </c>
      <c r="AG92" s="5" t="s">
        <v>206</v>
      </c>
      <c r="AH92" s="14"/>
      <c r="AI92" s="5" t="s">
        <v>56</v>
      </c>
      <c r="AJ92" s="17"/>
      <c r="AK92" s="18"/>
      <c r="AL92" s="18"/>
      <c r="AM92" s="18"/>
      <c r="AN92" s="18"/>
      <c r="AO92" s="18"/>
      <c r="AP92" s="18"/>
      <c r="AQ92" s="18"/>
    </row>
    <row r="93" ht="15.75" customHeight="1">
      <c r="A93" s="4" t="s">
        <v>298</v>
      </c>
      <c r="B93" s="5" t="s">
        <v>265</v>
      </c>
      <c r="C93" s="6">
        <v>14.0</v>
      </c>
      <c r="D93" s="7" t="s">
        <v>303</v>
      </c>
      <c r="E93" s="6">
        <v>63.0</v>
      </c>
      <c r="F93" s="6">
        <v>70.0</v>
      </c>
      <c r="G93" s="8">
        <v>10.1</v>
      </c>
      <c r="H93" s="7" t="s">
        <v>304</v>
      </c>
      <c r="I93" s="7" t="s">
        <v>50</v>
      </c>
      <c r="J93" s="9">
        <v>44682.0</v>
      </c>
      <c r="K93" s="5" t="s">
        <v>92</v>
      </c>
      <c r="L93" s="6" t="s">
        <v>42</v>
      </c>
      <c r="M93" s="6" t="s">
        <v>42</v>
      </c>
      <c r="N93" s="14" t="str">
        <f t="shared" si="1"/>
        <v>63m</v>
      </c>
      <c r="O93" s="14" t="str">
        <f t="shared" si="2"/>
        <v>USAC.SKT014
63m 10.1mm 2022
mat@usac.alpenclub.nl</v>
      </c>
      <c r="P93" s="12">
        <v>2.0</v>
      </c>
      <c r="Q93" s="13">
        <v>2.5</v>
      </c>
      <c r="R93" s="7">
        <v>1.0</v>
      </c>
      <c r="S93" s="5" t="s">
        <v>43</v>
      </c>
      <c r="T93" s="23"/>
      <c r="U93" s="14"/>
      <c r="V93" s="14"/>
      <c r="W93" s="5" t="s">
        <v>43</v>
      </c>
      <c r="X93" s="14"/>
      <c r="Y93" s="13">
        <v>0.0</v>
      </c>
      <c r="Z93" s="7">
        <v>6.0</v>
      </c>
      <c r="AA93" s="15">
        <f t="shared" si="4"/>
        <v>0</v>
      </c>
      <c r="AB93" s="14"/>
      <c r="AC93" s="14"/>
      <c r="AD93" s="5" t="s">
        <v>45</v>
      </c>
      <c r="AE93" s="7" t="s">
        <v>54</v>
      </c>
      <c r="AF93" s="12">
        <v>45941.0</v>
      </c>
      <c r="AG93" s="5" t="s">
        <v>206</v>
      </c>
      <c r="AH93" s="14"/>
      <c r="AI93" s="5" t="s">
        <v>56</v>
      </c>
      <c r="AJ93" s="21" t="s">
        <v>305</v>
      </c>
      <c r="AK93" s="18"/>
      <c r="AL93" s="18"/>
      <c r="AM93" s="18"/>
      <c r="AN93" s="18"/>
      <c r="AO93" s="18"/>
      <c r="AP93" s="18"/>
      <c r="AQ93" s="18"/>
    </row>
    <row r="94" ht="15.75" customHeight="1">
      <c r="A94" s="4" t="s">
        <v>298</v>
      </c>
      <c r="B94" s="5" t="s">
        <v>265</v>
      </c>
      <c r="C94" s="6">
        <v>15.0</v>
      </c>
      <c r="D94" s="7" t="s">
        <v>306</v>
      </c>
      <c r="E94" s="6">
        <v>70.0</v>
      </c>
      <c r="F94" s="6">
        <v>70.0</v>
      </c>
      <c r="G94" s="8">
        <v>10.1</v>
      </c>
      <c r="H94" s="7" t="s">
        <v>304</v>
      </c>
      <c r="I94" s="7" t="s">
        <v>50</v>
      </c>
      <c r="J94" s="9">
        <v>44682.0</v>
      </c>
      <c r="K94" s="5" t="s">
        <v>92</v>
      </c>
      <c r="L94" s="6" t="s">
        <v>42</v>
      </c>
      <c r="M94" s="6" t="s">
        <v>42</v>
      </c>
      <c r="N94" s="14" t="str">
        <f t="shared" si="1"/>
        <v>70m</v>
      </c>
      <c r="O94" s="14" t="str">
        <f t="shared" si="2"/>
        <v>USAC.SKT015
70m 10.1mm 2022
mat@usac.alpenclub.nl</v>
      </c>
      <c r="P94" s="12">
        <v>2.0</v>
      </c>
      <c r="Q94" s="13">
        <v>2.5</v>
      </c>
      <c r="R94" s="7">
        <v>1.0</v>
      </c>
      <c r="S94" s="5" t="s">
        <v>43</v>
      </c>
      <c r="T94" s="23"/>
      <c r="U94" s="14"/>
      <c r="V94" s="14"/>
      <c r="W94" s="5" t="s">
        <v>43</v>
      </c>
      <c r="X94" s="14"/>
      <c r="Y94" s="13">
        <v>0.0</v>
      </c>
      <c r="Z94" s="7">
        <v>6.0</v>
      </c>
      <c r="AA94" s="15">
        <f t="shared" si="4"/>
        <v>0</v>
      </c>
      <c r="AB94" s="14"/>
      <c r="AC94" s="14"/>
      <c r="AD94" s="5" t="s">
        <v>45</v>
      </c>
      <c r="AE94" s="7" t="s">
        <v>54</v>
      </c>
      <c r="AF94" s="12">
        <v>45941.0</v>
      </c>
      <c r="AG94" s="5" t="s">
        <v>206</v>
      </c>
      <c r="AH94" s="14"/>
      <c r="AI94" s="5" t="s">
        <v>56</v>
      </c>
      <c r="AJ94" s="17"/>
      <c r="AK94" s="18"/>
      <c r="AL94" s="18"/>
      <c r="AM94" s="18"/>
      <c r="AN94" s="18"/>
      <c r="AO94" s="18"/>
      <c r="AP94" s="18"/>
      <c r="AQ94" s="18"/>
    </row>
    <row r="95" ht="15.75" customHeight="1">
      <c r="A95" s="4" t="s">
        <v>298</v>
      </c>
      <c r="B95" s="5" t="s">
        <v>265</v>
      </c>
      <c r="C95" s="6">
        <v>16.0</v>
      </c>
      <c r="D95" s="7" t="s">
        <v>307</v>
      </c>
      <c r="E95" s="6">
        <v>70.0</v>
      </c>
      <c r="F95" s="6">
        <v>70.0</v>
      </c>
      <c r="G95" s="8">
        <v>10.1</v>
      </c>
      <c r="H95" s="7" t="s">
        <v>304</v>
      </c>
      <c r="I95" s="7" t="s">
        <v>50</v>
      </c>
      <c r="J95" s="9">
        <v>44682.0</v>
      </c>
      <c r="K95" s="5" t="s">
        <v>92</v>
      </c>
      <c r="L95" s="6" t="s">
        <v>42</v>
      </c>
      <c r="M95" s="6" t="s">
        <v>42</v>
      </c>
      <c r="N95" s="14" t="str">
        <f t="shared" si="1"/>
        <v>70m</v>
      </c>
      <c r="O95" s="14" t="str">
        <f t="shared" si="2"/>
        <v>USAC.SKT016
70m 10.1mm 2022
mat@usac.alpenclub.nl</v>
      </c>
      <c r="P95" s="12">
        <v>2.0</v>
      </c>
      <c r="Q95" s="13">
        <v>2.5</v>
      </c>
      <c r="R95" s="7">
        <v>1.0</v>
      </c>
      <c r="S95" s="5" t="s">
        <v>43</v>
      </c>
      <c r="T95" s="23"/>
      <c r="U95" s="14"/>
      <c r="V95" s="14"/>
      <c r="W95" s="5" t="s">
        <v>43</v>
      </c>
      <c r="X95" s="14"/>
      <c r="Y95" s="13">
        <v>0.0</v>
      </c>
      <c r="Z95" s="7">
        <v>6.0</v>
      </c>
      <c r="AA95" s="15">
        <f t="shared" si="4"/>
        <v>0</v>
      </c>
      <c r="AB95" s="14"/>
      <c r="AC95" s="14"/>
      <c r="AD95" s="5" t="s">
        <v>45</v>
      </c>
      <c r="AE95" s="7" t="s">
        <v>54</v>
      </c>
      <c r="AF95" s="12">
        <v>45941.0</v>
      </c>
      <c r="AG95" s="5" t="s">
        <v>206</v>
      </c>
      <c r="AH95" s="14"/>
      <c r="AI95" s="5" t="s">
        <v>56</v>
      </c>
      <c r="AJ95" s="21" t="s">
        <v>305</v>
      </c>
      <c r="AK95" s="18"/>
      <c r="AL95" s="18"/>
      <c r="AM95" s="18"/>
      <c r="AN95" s="18"/>
      <c r="AO95" s="18"/>
      <c r="AP95" s="18"/>
      <c r="AQ95" s="18"/>
    </row>
    <row r="96" ht="15.75" customHeight="1">
      <c r="A96" s="4" t="s">
        <v>222</v>
      </c>
      <c r="B96" s="5" t="s">
        <v>265</v>
      </c>
      <c r="C96" s="6">
        <v>17.0</v>
      </c>
      <c r="D96" s="7" t="s">
        <v>226</v>
      </c>
      <c r="E96" s="6">
        <v>70.0</v>
      </c>
      <c r="F96" s="6">
        <v>70.0</v>
      </c>
      <c r="G96" s="8">
        <v>10.3</v>
      </c>
      <c r="H96" s="7" t="s">
        <v>224</v>
      </c>
      <c r="I96" s="7" t="s">
        <v>50</v>
      </c>
      <c r="J96" s="9">
        <v>43466.0</v>
      </c>
      <c r="K96" s="5" t="s">
        <v>68</v>
      </c>
      <c r="L96" s="6" t="s">
        <v>225</v>
      </c>
      <c r="M96" s="6" t="s">
        <v>42</v>
      </c>
      <c r="N96" s="14" t="str">
        <f t="shared" si="1"/>
        <v>70m</v>
      </c>
      <c r="O96" s="14" t="str">
        <f t="shared" si="2"/>
        <v>USAC.SKT017
70m 10.3mm 2019
mat@usac.alpenclub.nl</v>
      </c>
      <c r="P96" s="12">
        <v>2.0</v>
      </c>
      <c r="Q96" s="13">
        <v>2.5</v>
      </c>
      <c r="R96" s="7">
        <v>1.0</v>
      </c>
      <c r="S96" s="5" t="s">
        <v>43</v>
      </c>
      <c r="T96" s="23"/>
      <c r="U96" s="14"/>
      <c r="V96" s="14"/>
      <c r="W96" s="5" t="s">
        <v>43</v>
      </c>
      <c r="X96" s="14"/>
      <c r="Y96" s="13">
        <v>0.0</v>
      </c>
      <c r="Z96" s="7">
        <v>6.0</v>
      </c>
      <c r="AA96" s="15">
        <f t="shared" si="4"/>
        <v>0</v>
      </c>
      <c r="AB96" s="16">
        <v>45776.0</v>
      </c>
      <c r="AC96" s="7" t="s">
        <v>308</v>
      </c>
      <c r="AD96" s="5" t="s">
        <v>45</v>
      </c>
      <c r="AE96" s="7" t="s">
        <v>46</v>
      </c>
      <c r="AF96" s="12">
        <v>45941.0</v>
      </c>
      <c r="AG96" s="5" t="s">
        <v>43</v>
      </c>
      <c r="AH96" s="14"/>
      <c r="AI96" s="5" t="s">
        <v>43</v>
      </c>
      <c r="AJ96" s="17"/>
      <c r="AK96" s="18"/>
      <c r="AL96" s="18"/>
      <c r="AM96" s="18"/>
      <c r="AN96" s="18"/>
      <c r="AO96" s="18"/>
      <c r="AP96" s="18"/>
      <c r="AQ96" s="18"/>
    </row>
    <row r="97" ht="15.75" customHeight="1">
      <c r="A97" s="4" t="s">
        <v>228</v>
      </c>
      <c r="B97" s="5" t="s">
        <v>265</v>
      </c>
      <c r="C97" s="6">
        <v>18.0</v>
      </c>
      <c r="D97" s="7" t="s">
        <v>240</v>
      </c>
      <c r="E97" s="6">
        <v>70.0</v>
      </c>
      <c r="F97" s="6">
        <v>70.0</v>
      </c>
      <c r="G97" s="8">
        <v>10.0</v>
      </c>
      <c r="H97" s="7" t="s">
        <v>230</v>
      </c>
      <c r="I97" s="7" t="s">
        <v>50</v>
      </c>
      <c r="J97" s="19">
        <v>43405.0</v>
      </c>
      <c r="K97" s="5" t="s">
        <v>68</v>
      </c>
      <c r="L97" s="6" t="s">
        <v>239</v>
      </c>
      <c r="M97" s="6" t="s">
        <v>42</v>
      </c>
      <c r="N97" s="14" t="str">
        <f t="shared" si="1"/>
        <v>70m</v>
      </c>
      <c r="O97" s="14" t="str">
        <f t="shared" si="2"/>
        <v>USAC.SKT018
70m 10.0mm 2018
mat@usac.alpenclub.nl</v>
      </c>
      <c r="P97" s="12">
        <v>2.0</v>
      </c>
      <c r="Q97" s="13">
        <v>2.5</v>
      </c>
      <c r="R97" s="7">
        <v>1.0</v>
      </c>
      <c r="S97" s="5" t="s">
        <v>43</v>
      </c>
      <c r="T97" s="23"/>
      <c r="U97" s="14"/>
      <c r="V97" s="14"/>
      <c r="W97" s="5" t="s">
        <v>43</v>
      </c>
      <c r="X97" s="14"/>
      <c r="Y97" s="13">
        <v>0.0</v>
      </c>
      <c r="Z97" s="7">
        <v>6.0</v>
      </c>
      <c r="AA97" s="15">
        <f t="shared" si="4"/>
        <v>0</v>
      </c>
      <c r="AB97" s="16">
        <v>45776.0</v>
      </c>
      <c r="AC97" s="7" t="s">
        <v>308</v>
      </c>
      <c r="AD97" s="5" t="s">
        <v>45</v>
      </c>
      <c r="AE97" s="7" t="s">
        <v>46</v>
      </c>
      <c r="AF97" s="12">
        <v>45941.0</v>
      </c>
      <c r="AG97" s="5" t="s">
        <v>43</v>
      </c>
      <c r="AH97" s="14"/>
      <c r="AI97" s="5" t="s">
        <v>43</v>
      </c>
      <c r="AJ97" s="17"/>
      <c r="AK97" s="18"/>
      <c r="AL97" s="18"/>
      <c r="AM97" s="18"/>
      <c r="AN97" s="18"/>
      <c r="AO97" s="18"/>
      <c r="AP97" s="18"/>
      <c r="AQ97" s="18"/>
    </row>
    <row r="98" ht="15.75" customHeight="1">
      <c r="A98" s="4" t="s">
        <v>228</v>
      </c>
      <c r="B98" s="5" t="s">
        <v>265</v>
      </c>
      <c r="C98" s="6">
        <v>19.0</v>
      </c>
      <c r="D98" s="7" t="s">
        <v>309</v>
      </c>
      <c r="E98" s="6">
        <v>70.0</v>
      </c>
      <c r="F98" s="6">
        <v>70.0</v>
      </c>
      <c r="G98" s="8">
        <v>10.0</v>
      </c>
      <c r="H98" s="7" t="s">
        <v>310</v>
      </c>
      <c r="I98" s="7" t="s">
        <v>50</v>
      </c>
      <c r="J98" s="19">
        <v>43435.0</v>
      </c>
      <c r="K98" s="5" t="s">
        <v>68</v>
      </c>
      <c r="L98" s="6" t="s">
        <v>42</v>
      </c>
      <c r="M98" s="6" t="s">
        <v>42</v>
      </c>
      <c r="N98" s="14" t="str">
        <f t="shared" si="1"/>
        <v>70m</v>
      </c>
      <c r="O98" s="14" t="str">
        <f t="shared" si="2"/>
        <v>USAC.SKT019
70m 10.0mm 2018
mat@usac.alpenclub.nl</v>
      </c>
      <c r="P98" s="12">
        <v>2.0</v>
      </c>
      <c r="Q98" s="13">
        <v>2.5</v>
      </c>
      <c r="R98" s="7">
        <v>1.0</v>
      </c>
      <c r="S98" s="5" t="s">
        <v>43</v>
      </c>
      <c r="T98" s="23"/>
      <c r="U98" s="14"/>
      <c r="V98" s="14"/>
      <c r="W98" s="5" t="s">
        <v>43</v>
      </c>
      <c r="X98" s="14"/>
      <c r="Y98" s="13">
        <v>0.0</v>
      </c>
      <c r="Z98" s="7">
        <v>6.0</v>
      </c>
      <c r="AA98" s="15">
        <f t="shared" si="4"/>
        <v>0</v>
      </c>
      <c r="AB98" s="24">
        <v>45581.0</v>
      </c>
      <c r="AC98" s="7" t="s">
        <v>164</v>
      </c>
      <c r="AD98" s="5" t="s">
        <v>45</v>
      </c>
      <c r="AE98" s="7" t="s">
        <v>46</v>
      </c>
      <c r="AF98" s="12">
        <v>45941.0</v>
      </c>
      <c r="AG98" s="5" t="s">
        <v>43</v>
      </c>
      <c r="AH98" s="14"/>
      <c r="AI98" s="5" t="s">
        <v>43</v>
      </c>
      <c r="AJ98" s="17"/>
      <c r="AK98" s="18"/>
      <c r="AL98" s="18"/>
      <c r="AM98" s="18"/>
      <c r="AN98" s="18"/>
      <c r="AO98" s="18"/>
      <c r="AP98" s="18"/>
      <c r="AQ98" s="18"/>
    </row>
    <row r="99" ht="15.75" customHeight="1">
      <c r="A99" s="4" t="s">
        <v>228</v>
      </c>
      <c r="B99" s="5" t="s">
        <v>265</v>
      </c>
      <c r="C99" s="6">
        <v>20.0</v>
      </c>
      <c r="D99" s="7" t="s">
        <v>311</v>
      </c>
      <c r="E99" s="6">
        <v>60.0</v>
      </c>
      <c r="F99" s="6">
        <v>70.0</v>
      </c>
      <c r="G99" s="8">
        <v>10.0</v>
      </c>
      <c r="H99" s="7" t="s">
        <v>310</v>
      </c>
      <c r="I99" s="7" t="s">
        <v>50</v>
      </c>
      <c r="J99" s="19">
        <v>43435.0</v>
      </c>
      <c r="K99" s="5" t="s">
        <v>68</v>
      </c>
      <c r="L99" s="6" t="s">
        <v>42</v>
      </c>
      <c r="M99" s="6" t="s">
        <v>42</v>
      </c>
      <c r="N99" s="14" t="str">
        <f t="shared" si="1"/>
        <v>60m</v>
      </c>
      <c r="O99" s="14" t="str">
        <f t="shared" si="2"/>
        <v>USAC.SKT020
60m 10.0mm 2018
mat@usac.alpenclub.nl</v>
      </c>
      <c r="P99" s="12">
        <v>2.0</v>
      </c>
      <c r="Q99" s="13">
        <v>2.5</v>
      </c>
      <c r="R99" s="7">
        <v>1.0</v>
      </c>
      <c r="S99" s="5" t="s">
        <v>43</v>
      </c>
      <c r="T99" s="23"/>
      <c r="U99" s="14"/>
      <c r="V99" s="14"/>
      <c r="W99" s="5" t="s">
        <v>43</v>
      </c>
      <c r="X99" s="14"/>
      <c r="Y99" s="13">
        <v>0.0</v>
      </c>
      <c r="Z99" s="7">
        <v>6.0</v>
      </c>
      <c r="AA99" s="15">
        <f t="shared" si="4"/>
        <v>0</v>
      </c>
      <c r="AB99" s="24">
        <v>45581.0</v>
      </c>
      <c r="AC99" s="7" t="s">
        <v>164</v>
      </c>
      <c r="AD99" s="5" t="s">
        <v>45</v>
      </c>
      <c r="AE99" s="7" t="s">
        <v>46</v>
      </c>
      <c r="AF99" s="12">
        <v>45941.0</v>
      </c>
      <c r="AG99" s="5" t="s">
        <v>43</v>
      </c>
      <c r="AH99" s="14"/>
      <c r="AI99" s="5" t="s">
        <v>43</v>
      </c>
      <c r="AJ99" s="17"/>
      <c r="AK99" s="18"/>
      <c r="AL99" s="18"/>
      <c r="AM99" s="18"/>
      <c r="AN99" s="18"/>
      <c r="AO99" s="18"/>
      <c r="AP99" s="18"/>
      <c r="AQ99" s="18"/>
    </row>
    <row r="100" ht="15.75" customHeight="1">
      <c r="A100" s="4" t="s">
        <v>222</v>
      </c>
      <c r="B100" s="5" t="s">
        <v>265</v>
      </c>
      <c r="C100" s="6">
        <v>21.0</v>
      </c>
      <c r="D100" s="7" t="s">
        <v>236</v>
      </c>
      <c r="E100" s="6">
        <v>60.0</v>
      </c>
      <c r="F100" s="6">
        <v>70.0</v>
      </c>
      <c r="G100" s="8">
        <v>10.3</v>
      </c>
      <c r="H100" s="7" t="s">
        <v>234</v>
      </c>
      <c r="I100" s="7" t="s">
        <v>50</v>
      </c>
      <c r="J100" s="19">
        <v>43405.0</v>
      </c>
      <c r="K100" s="5" t="s">
        <v>68</v>
      </c>
      <c r="L100" s="6" t="s">
        <v>235</v>
      </c>
      <c r="M100" s="6" t="s">
        <v>42</v>
      </c>
      <c r="N100" s="14" t="str">
        <f t="shared" si="1"/>
        <v>60m</v>
      </c>
      <c r="O100" s="14" t="str">
        <f t="shared" si="2"/>
        <v>USAC.SKT021
60m 10.3mm 2018
mat@usac.alpenclub.nl</v>
      </c>
      <c r="P100" s="12">
        <v>2.0</v>
      </c>
      <c r="Q100" s="13">
        <v>2.5</v>
      </c>
      <c r="R100" s="7">
        <v>1.0</v>
      </c>
      <c r="S100" s="5" t="s">
        <v>43</v>
      </c>
      <c r="T100" s="23"/>
      <c r="U100" s="14"/>
      <c r="V100" s="14"/>
      <c r="W100" s="5" t="s">
        <v>43</v>
      </c>
      <c r="X100" s="14"/>
      <c r="Y100" s="13">
        <v>0.0</v>
      </c>
      <c r="Z100" s="7">
        <v>6.0</v>
      </c>
      <c r="AA100" s="15">
        <f t="shared" si="4"/>
        <v>0</v>
      </c>
      <c r="AB100" s="14"/>
      <c r="AC100" s="14"/>
      <c r="AD100" s="5" t="s">
        <v>45</v>
      </c>
      <c r="AE100" s="7" t="s">
        <v>46</v>
      </c>
      <c r="AF100" s="12">
        <v>45941.0</v>
      </c>
      <c r="AG100" s="5" t="s">
        <v>43</v>
      </c>
      <c r="AH100" s="14"/>
      <c r="AI100" s="5" t="s">
        <v>43</v>
      </c>
      <c r="AJ100" s="21" t="s">
        <v>312</v>
      </c>
      <c r="AK100" s="18"/>
      <c r="AL100" s="18"/>
      <c r="AM100" s="18"/>
      <c r="AN100" s="18"/>
      <c r="AO100" s="18"/>
      <c r="AP100" s="18"/>
      <c r="AQ100" s="18"/>
    </row>
    <row r="101" ht="15.75" customHeight="1">
      <c r="A101" s="4" t="s">
        <v>228</v>
      </c>
      <c r="B101" s="5" t="s">
        <v>265</v>
      </c>
      <c r="C101" s="6">
        <v>22.0</v>
      </c>
      <c r="D101" s="7" t="s">
        <v>231</v>
      </c>
      <c r="E101" s="6">
        <v>70.0</v>
      </c>
      <c r="F101" s="6">
        <v>70.0</v>
      </c>
      <c r="G101" s="8">
        <v>10.0</v>
      </c>
      <c r="H101" s="7" t="s">
        <v>230</v>
      </c>
      <c r="I101" s="7" t="s">
        <v>50</v>
      </c>
      <c r="J101" s="19">
        <v>43405.0</v>
      </c>
      <c r="K101" s="5" t="s">
        <v>68</v>
      </c>
      <c r="L101" s="6" t="s">
        <v>42</v>
      </c>
      <c r="M101" s="6" t="s">
        <v>42</v>
      </c>
      <c r="N101" s="14" t="str">
        <f t="shared" si="1"/>
        <v>70m</v>
      </c>
      <c r="O101" s="14" t="str">
        <f t="shared" si="2"/>
        <v>USAC.SKT022
70m 10.0mm 2018
mat@usac.alpenclub.nl</v>
      </c>
      <c r="P101" s="12">
        <v>2.0</v>
      </c>
      <c r="Q101" s="13">
        <v>2.5</v>
      </c>
      <c r="R101" s="7">
        <v>1.0</v>
      </c>
      <c r="S101" s="5" t="s">
        <v>43</v>
      </c>
      <c r="T101" s="23"/>
      <c r="U101" s="14"/>
      <c r="V101" s="14"/>
      <c r="W101" s="5" t="s">
        <v>43</v>
      </c>
      <c r="X101" s="14"/>
      <c r="Y101" s="13">
        <v>0.0</v>
      </c>
      <c r="Z101" s="7">
        <v>6.0</v>
      </c>
      <c r="AA101" s="15">
        <f t="shared" si="4"/>
        <v>0</v>
      </c>
      <c r="AB101" s="24">
        <v>45581.0</v>
      </c>
      <c r="AC101" s="7" t="s">
        <v>164</v>
      </c>
      <c r="AD101" s="5" t="s">
        <v>45</v>
      </c>
      <c r="AE101" s="7" t="s">
        <v>46</v>
      </c>
      <c r="AF101" s="12">
        <v>45941.0</v>
      </c>
      <c r="AG101" s="5" t="s">
        <v>43</v>
      </c>
      <c r="AH101" s="14"/>
      <c r="AI101" s="5" t="s">
        <v>43</v>
      </c>
      <c r="AJ101" s="17"/>
      <c r="AK101" s="18"/>
      <c r="AL101" s="18"/>
      <c r="AM101" s="18"/>
      <c r="AN101" s="18"/>
      <c r="AO101" s="18"/>
      <c r="AP101" s="18"/>
      <c r="AQ101" s="18"/>
    </row>
    <row r="102" ht="15.75" customHeight="1">
      <c r="A102" s="4" t="s">
        <v>216</v>
      </c>
      <c r="B102" s="5" t="s">
        <v>265</v>
      </c>
      <c r="C102" s="6">
        <v>25.0</v>
      </c>
      <c r="D102" s="7" t="s">
        <v>219</v>
      </c>
      <c r="E102" s="6">
        <v>67.0</v>
      </c>
      <c r="F102" s="6">
        <v>70.0</v>
      </c>
      <c r="G102" s="8">
        <v>9.7</v>
      </c>
      <c r="H102" s="7" t="s">
        <v>202</v>
      </c>
      <c r="I102" s="7" t="s">
        <v>50</v>
      </c>
      <c r="J102" s="9">
        <v>44197.0</v>
      </c>
      <c r="K102" s="5" t="s">
        <v>41</v>
      </c>
      <c r="L102" s="6" t="s">
        <v>42</v>
      </c>
      <c r="M102" s="6" t="s">
        <v>42</v>
      </c>
      <c r="N102" s="14" t="str">
        <f t="shared" si="1"/>
        <v>67m</v>
      </c>
      <c r="O102" s="14" t="str">
        <f t="shared" si="2"/>
        <v>USAC.SKT025
67m 9.7mm 2021
mat@usac.alpenclub.nl</v>
      </c>
      <c r="P102" s="12">
        <v>2.0</v>
      </c>
      <c r="Q102" s="13">
        <v>2.5</v>
      </c>
      <c r="R102" s="7">
        <v>1.0</v>
      </c>
      <c r="S102" s="5" t="s">
        <v>52</v>
      </c>
      <c r="T102" s="12">
        <v>44356.0</v>
      </c>
      <c r="U102" s="20" t="s">
        <v>53</v>
      </c>
      <c r="V102" s="14"/>
      <c r="W102" s="5" t="s">
        <v>52</v>
      </c>
      <c r="X102" s="12">
        <v>44356.0</v>
      </c>
      <c r="Y102" s="13">
        <v>95.0</v>
      </c>
      <c r="Z102" s="7">
        <v>6.0</v>
      </c>
      <c r="AA102" s="15">
        <f t="shared" si="4"/>
        <v>38.04398148</v>
      </c>
      <c r="AB102" s="16">
        <v>45671.0</v>
      </c>
      <c r="AC102" s="7" t="s">
        <v>313</v>
      </c>
      <c r="AD102" s="5" t="s">
        <v>45</v>
      </c>
      <c r="AE102" s="7" t="s">
        <v>46</v>
      </c>
      <c r="AF102" s="12">
        <v>45941.0</v>
      </c>
      <c r="AG102" s="5" t="s">
        <v>43</v>
      </c>
      <c r="AH102" s="14"/>
      <c r="AI102" s="5" t="s">
        <v>43</v>
      </c>
      <c r="AJ102" s="17"/>
      <c r="AK102" s="18"/>
      <c r="AL102" s="18"/>
      <c r="AM102" s="18"/>
      <c r="AN102" s="18"/>
      <c r="AO102" s="18"/>
      <c r="AP102" s="18"/>
      <c r="AQ102" s="18"/>
    </row>
    <row r="103" ht="15.75" customHeight="1">
      <c r="A103" s="4" t="s">
        <v>272</v>
      </c>
      <c r="B103" s="5" t="s">
        <v>265</v>
      </c>
      <c r="C103" s="6">
        <v>27.0</v>
      </c>
      <c r="D103" s="7" t="s">
        <v>314</v>
      </c>
      <c r="E103" s="6">
        <v>70.0</v>
      </c>
      <c r="F103" s="6">
        <v>70.0</v>
      </c>
      <c r="G103" s="8">
        <v>9.8</v>
      </c>
      <c r="H103" s="7" t="s">
        <v>315</v>
      </c>
      <c r="I103" s="7" t="s">
        <v>50</v>
      </c>
      <c r="J103" s="9">
        <v>45689.0</v>
      </c>
      <c r="K103" s="5" t="s">
        <v>78</v>
      </c>
      <c r="L103" s="6" t="s">
        <v>316</v>
      </c>
      <c r="M103" s="6" t="s">
        <v>42</v>
      </c>
      <c r="N103" s="14" t="str">
        <f t="shared" si="1"/>
        <v>70m</v>
      </c>
      <c r="O103" s="14" t="str">
        <f t="shared" si="2"/>
        <v>USAC.SKT027
70m 9.8mm 2025
mat@usac.alpenclub.nl</v>
      </c>
      <c r="P103" s="12">
        <v>2.0</v>
      </c>
      <c r="Q103" s="13">
        <v>2.5</v>
      </c>
      <c r="R103" s="7">
        <v>1.0</v>
      </c>
      <c r="S103" s="5" t="s">
        <v>52</v>
      </c>
      <c r="T103" s="12">
        <v>45733.0</v>
      </c>
      <c r="U103" s="7" t="s">
        <v>317</v>
      </c>
      <c r="V103" s="20" t="s">
        <v>318</v>
      </c>
      <c r="W103" s="5" t="s">
        <v>52</v>
      </c>
      <c r="X103" s="16">
        <v>45734.0</v>
      </c>
      <c r="Y103" s="13">
        <v>120.73</v>
      </c>
      <c r="Z103" s="7">
        <v>6.0</v>
      </c>
      <c r="AA103" s="15">
        <f t="shared" si="4"/>
        <v>109.2159352</v>
      </c>
      <c r="AB103" s="14"/>
      <c r="AC103" s="14"/>
      <c r="AD103" s="5" t="s">
        <v>45</v>
      </c>
      <c r="AE103" s="7" t="s">
        <v>54</v>
      </c>
      <c r="AF103" s="12">
        <v>45941.0</v>
      </c>
      <c r="AG103" s="5" t="s">
        <v>206</v>
      </c>
      <c r="AH103" s="14"/>
      <c r="AI103" s="5" t="s">
        <v>56</v>
      </c>
      <c r="AJ103" s="17"/>
      <c r="AK103" s="18"/>
      <c r="AL103" s="18"/>
      <c r="AM103" s="18"/>
      <c r="AN103" s="18"/>
      <c r="AO103" s="18"/>
      <c r="AP103" s="18"/>
      <c r="AQ103" s="18"/>
    </row>
    <row r="104" ht="15.75" customHeight="1">
      <c r="A104" s="4" t="s">
        <v>272</v>
      </c>
      <c r="B104" s="5" t="s">
        <v>265</v>
      </c>
      <c r="C104" s="6">
        <v>28.0</v>
      </c>
      <c r="D104" s="7" t="s">
        <v>319</v>
      </c>
      <c r="E104" s="6">
        <v>70.0</v>
      </c>
      <c r="F104" s="6">
        <v>70.0</v>
      </c>
      <c r="G104" s="8">
        <v>9.8</v>
      </c>
      <c r="H104" s="7" t="s">
        <v>315</v>
      </c>
      <c r="I104" s="7" t="s">
        <v>50</v>
      </c>
      <c r="J104" s="9">
        <v>45689.0</v>
      </c>
      <c r="K104" s="5" t="s">
        <v>78</v>
      </c>
      <c r="L104" s="6" t="s">
        <v>316</v>
      </c>
      <c r="M104" s="6" t="s">
        <v>42</v>
      </c>
      <c r="N104" s="14" t="str">
        <f t="shared" si="1"/>
        <v>70m</v>
      </c>
      <c r="O104" s="14" t="str">
        <f t="shared" si="2"/>
        <v>USAC.SKT028
70m 9.8mm 2025
mat@usac.alpenclub.nl</v>
      </c>
      <c r="P104" s="12">
        <v>2.0</v>
      </c>
      <c r="Q104" s="13">
        <v>2.5</v>
      </c>
      <c r="R104" s="7">
        <v>1.0</v>
      </c>
      <c r="S104" s="5" t="s">
        <v>52</v>
      </c>
      <c r="T104" s="12">
        <v>45733.0</v>
      </c>
      <c r="U104" s="7" t="s">
        <v>317</v>
      </c>
      <c r="V104" s="20" t="s">
        <v>318</v>
      </c>
      <c r="W104" s="5" t="s">
        <v>52</v>
      </c>
      <c r="X104" s="16">
        <v>45734.0</v>
      </c>
      <c r="Y104" s="13">
        <v>120.73</v>
      </c>
      <c r="Z104" s="7">
        <v>6.0</v>
      </c>
      <c r="AA104" s="15">
        <f t="shared" si="4"/>
        <v>109.2159352</v>
      </c>
      <c r="AB104" s="14"/>
      <c r="AC104" s="14"/>
      <c r="AD104" s="5" t="s">
        <v>45</v>
      </c>
      <c r="AE104" s="7" t="s">
        <v>54</v>
      </c>
      <c r="AF104" s="12">
        <v>45941.0</v>
      </c>
      <c r="AG104" s="5" t="s">
        <v>206</v>
      </c>
      <c r="AH104" s="14"/>
      <c r="AI104" s="5" t="s">
        <v>56</v>
      </c>
      <c r="AJ104" s="17"/>
      <c r="AK104" s="18"/>
      <c r="AL104" s="18"/>
      <c r="AM104" s="18"/>
      <c r="AN104" s="18"/>
      <c r="AO104" s="18"/>
      <c r="AP104" s="18"/>
      <c r="AQ104" s="18"/>
    </row>
    <row r="105" ht="15.75" customHeight="1">
      <c r="A105" s="4" t="s">
        <v>272</v>
      </c>
      <c r="B105" s="5" t="s">
        <v>265</v>
      </c>
      <c r="C105" s="6">
        <v>29.0</v>
      </c>
      <c r="D105" s="7" t="s">
        <v>320</v>
      </c>
      <c r="E105" s="6">
        <v>70.0</v>
      </c>
      <c r="F105" s="6">
        <v>70.0</v>
      </c>
      <c r="G105" s="8">
        <v>9.8</v>
      </c>
      <c r="H105" s="7" t="s">
        <v>274</v>
      </c>
      <c r="I105" s="7" t="s">
        <v>50</v>
      </c>
      <c r="J105" s="9">
        <v>45689.0</v>
      </c>
      <c r="K105" s="5" t="s">
        <v>78</v>
      </c>
      <c r="L105" s="6" t="s">
        <v>321</v>
      </c>
      <c r="M105" s="6" t="s">
        <v>42</v>
      </c>
      <c r="N105" s="14" t="str">
        <f t="shared" si="1"/>
        <v>70m</v>
      </c>
      <c r="O105" s="14" t="str">
        <f t="shared" si="2"/>
        <v>USAC.SKT029
70m 9.8mm 2025
mat@usac.alpenclub.nl</v>
      </c>
      <c r="P105" s="12">
        <v>2.0</v>
      </c>
      <c r="Q105" s="13">
        <v>2.5</v>
      </c>
      <c r="R105" s="7">
        <v>1.0</v>
      </c>
      <c r="S105" s="5" t="s">
        <v>52</v>
      </c>
      <c r="T105" s="12">
        <v>45734.0</v>
      </c>
      <c r="U105" s="7" t="s">
        <v>322</v>
      </c>
      <c r="V105" s="20" t="s">
        <v>318</v>
      </c>
      <c r="W105" s="5" t="s">
        <v>52</v>
      </c>
      <c r="X105" s="16">
        <v>45734.0</v>
      </c>
      <c r="Y105" s="13">
        <v>120.73</v>
      </c>
      <c r="Z105" s="7">
        <v>6.0</v>
      </c>
      <c r="AA105" s="15">
        <f t="shared" si="4"/>
        <v>109.2718287</v>
      </c>
      <c r="AB105" s="14"/>
      <c r="AC105" s="14"/>
      <c r="AD105" s="5" t="s">
        <v>45</v>
      </c>
      <c r="AE105" s="7" t="s">
        <v>54</v>
      </c>
      <c r="AF105" s="12">
        <v>45941.0</v>
      </c>
      <c r="AG105" s="5" t="s">
        <v>206</v>
      </c>
      <c r="AH105" s="14"/>
      <c r="AI105" s="5" t="s">
        <v>56</v>
      </c>
      <c r="AJ105" s="17"/>
      <c r="AK105" s="18"/>
      <c r="AL105" s="18"/>
      <c r="AM105" s="18"/>
      <c r="AN105" s="18"/>
      <c r="AO105" s="18"/>
      <c r="AP105" s="18"/>
      <c r="AQ105" s="18"/>
    </row>
    <row r="106" ht="15.75" customHeight="1">
      <c r="A106" s="4" t="s">
        <v>272</v>
      </c>
      <c r="B106" s="5" t="s">
        <v>265</v>
      </c>
      <c r="C106" s="6">
        <v>30.0</v>
      </c>
      <c r="D106" s="7" t="s">
        <v>323</v>
      </c>
      <c r="E106" s="6">
        <v>70.0</v>
      </c>
      <c r="F106" s="6">
        <v>70.0</v>
      </c>
      <c r="G106" s="8">
        <v>9.8</v>
      </c>
      <c r="H106" s="7" t="s">
        <v>274</v>
      </c>
      <c r="I106" s="7" t="s">
        <v>50</v>
      </c>
      <c r="J106" s="9">
        <v>45689.0</v>
      </c>
      <c r="K106" s="5" t="s">
        <v>78</v>
      </c>
      <c r="L106" s="6" t="s">
        <v>321</v>
      </c>
      <c r="M106" s="6" t="s">
        <v>42</v>
      </c>
      <c r="N106" s="14" t="str">
        <f t="shared" si="1"/>
        <v>70m</v>
      </c>
      <c r="O106" s="14" t="str">
        <f t="shared" si="2"/>
        <v>USAC.SKT030
70m 9.8mm 2025
mat@usac.alpenclub.nl</v>
      </c>
      <c r="P106" s="12">
        <v>2.0</v>
      </c>
      <c r="Q106" s="13">
        <v>2.5</v>
      </c>
      <c r="R106" s="7">
        <v>1.0</v>
      </c>
      <c r="S106" s="5" t="s">
        <v>52</v>
      </c>
      <c r="T106" s="12">
        <v>45734.0</v>
      </c>
      <c r="U106" s="7" t="s">
        <v>322</v>
      </c>
      <c r="V106" s="20" t="s">
        <v>318</v>
      </c>
      <c r="W106" s="5" t="s">
        <v>52</v>
      </c>
      <c r="X106" s="16">
        <v>45734.0</v>
      </c>
      <c r="Y106" s="13">
        <v>120.73</v>
      </c>
      <c r="Z106" s="7">
        <v>6.0</v>
      </c>
      <c r="AA106" s="15">
        <f t="shared" si="4"/>
        <v>109.2718287</v>
      </c>
      <c r="AB106" s="14"/>
      <c r="AC106" s="14"/>
      <c r="AD106" s="5" t="s">
        <v>45</v>
      </c>
      <c r="AE106" s="7" t="s">
        <v>54</v>
      </c>
      <c r="AF106" s="12">
        <v>45941.0</v>
      </c>
      <c r="AG106" s="5" t="s">
        <v>206</v>
      </c>
      <c r="AH106" s="14"/>
      <c r="AI106" s="5" t="s">
        <v>56</v>
      </c>
      <c r="AJ106" s="17"/>
      <c r="AK106" s="18"/>
      <c r="AL106" s="18"/>
      <c r="AM106" s="18"/>
      <c r="AN106" s="18"/>
      <c r="AO106" s="18"/>
      <c r="AP106" s="18"/>
      <c r="AQ106" s="18"/>
    </row>
    <row r="107" ht="15.75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8">
        <f>SUM(Touwen[Waardering])</f>
        <v>5694.9638</v>
      </c>
      <c r="Z107" s="27"/>
      <c r="AA107" s="28">
        <f>SUM(Touwen[Afschrijfwaarde])</f>
        <v>3682.034492</v>
      </c>
      <c r="AB107" s="27"/>
      <c r="AC107" s="27"/>
      <c r="AD107" s="27"/>
      <c r="AE107" s="27"/>
      <c r="AF107" s="27"/>
      <c r="AG107" s="27"/>
      <c r="AH107" s="27"/>
      <c r="AI107" s="27"/>
      <c r="AJ107" s="27"/>
      <c r="AK107" s="29"/>
      <c r="AL107" s="29"/>
      <c r="AM107" s="29"/>
      <c r="AN107" s="29"/>
      <c r="AO107" s="29"/>
      <c r="AP107" s="29"/>
      <c r="AQ107" s="29"/>
    </row>
    <row r="10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18"/>
      <c r="AL108" s="18"/>
      <c r="AM108" s="18"/>
      <c r="AN108" s="18"/>
      <c r="AO108" s="18"/>
      <c r="AP108" s="18"/>
      <c r="AQ108" s="18"/>
    </row>
    <row r="109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18"/>
      <c r="AL109" s="18"/>
      <c r="AM109" s="18"/>
      <c r="AN109" s="18"/>
      <c r="AO109" s="18"/>
      <c r="AP109" s="18"/>
      <c r="AQ109" s="18"/>
    </row>
    <row r="110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18"/>
      <c r="AL110" s="18"/>
      <c r="AM110" s="18"/>
      <c r="AN110" s="18"/>
      <c r="AO110" s="18"/>
      <c r="AP110" s="18"/>
      <c r="AQ110" s="18"/>
    </row>
    <row r="11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18"/>
      <c r="AL111" s="18"/>
      <c r="AM111" s="18"/>
      <c r="AN111" s="18"/>
      <c r="AO111" s="18"/>
      <c r="AP111" s="18"/>
      <c r="AQ111" s="18"/>
    </row>
    <row r="11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18"/>
      <c r="AL112" s="18"/>
      <c r="AM112" s="18"/>
      <c r="AN112" s="18"/>
      <c r="AO112" s="18"/>
      <c r="AP112" s="18"/>
      <c r="AQ112" s="18"/>
    </row>
    <row r="11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18"/>
      <c r="AL113" s="18"/>
      <c r="AM113" s="18"/>
      <c r="AN113" s="18"/>
      <c r="AO113" s="18"/>
      <c r="AP113" s="18"/>
      <c r="AQ113" s="18"/>
    </row>
    <row r="114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18"/>
      <c r="AL114" s="18"/>
      <c r="AM114" s="18"/>
      <c r="AN114" s="18"/>
      <c r="AO114" s="18"/>
      <c r="AP114" s="18"/>
      <c r="AQ114" s="18"/>
    </row>
    <row r="11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18"/>
      <c r="AL115" s="18"/>
      <c r="AM115" s="18"/>
      <c r="AN115" s="18"/>
      <c r="AO115" s="18"/>
      <c r="AP115" s="18"/>
      <c r="AQ115" s="18"/>
    </row>
    <row r="11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18"/>
      <c r="AL116" s="18"/>
      <c r="AM116" s="18"/>
      <c r="AN116" s="18"/>
      <c r="AO116" s="18"/>
      <c r="AP116" s="18"/>
      <c r="AQ116" s="18"/>
    </row>
    <row r="117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18"/>
      <c r="AL117" s="18"/>
      <c r="AM117" s="18"/>
      <c r="AN117" s="18"/>
      <c r="AO117" s="18"/>
      <c r="AP117" s="18"/>
      <c r="AQ117" s="18"/>
    </row>
    <row r="118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18"/>
      <c r="AL118" s="18"/>
      <c r="AM118" s="18"/>
      <c r="AN118" s="18"/>
      <c r="AO118" s="18"/>
      <c r="AP118" s="18"/>
      <c r="AQ118" s="18"/>
    </row>
    <row r="119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18"/>
      <c r="AL119" s="18"/>
      <c r="AM119" s="18"/>
      <c r="AN119" s="18"/>
      <c r="AO119" s="18"/>
      <c r="AP119" s="18"/>
      <c r="AQ119" s="18"/>
    </row>
    <row r="120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18"/>
      <c r="AL120" s="18"/>
      <c r="AM120" s="18"/>
      <c r="AN120" s="18"/>
      <c r="AO120" s="18"/>
      <c r="AP120" s="18"/>
      <c r="AQ120" s="18"/>
    </row>
    <row r="12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18"/>
      <c r="AL121" s="18"/>
      <c r="AM121" s="18"/>
      <c r="AN121" s="18"/>
      <c r="AO121" s="18"/>
      <c r="AP121" s="18"/>
      <c r="AQ121" s="18"/>
    </row>
    <row r="12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18"/>
      <c r="AL122" s="18"/>
      <c r="AM122" s="18"/>
      <c r="AN122" s="18"/>
      <c r="AO122" s="18"/>
      <c r="AP122" s="18"/>
      <c r="AQ122" s="18"/>
    </row>
    <row r="12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18"/>
      <c r="AL123" s="18"/>
      <c r="AM123" s="18"/>
      <c r="AN123" s="18"/>
      <c r="AO123" s="18"/>
      <c r="AP123" s="18"/>
      <c r="AQ123" s="18"/>
    </row>
    <row r="124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18"/>
      <c r="AL124" s="18"/>
      <c r="AM124" s="18"/>
      <c r="AN124" s="18"/>
      <c r="AO124" s="18"/>
      <c r="AP124" s="18"/>
      <c r="AQ124" s="18"/>
    </row>
    <row r="12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18"/>
      <c r="AL125" s="18"/>
      <c r="AM125" s="18"/>
      <c r="AN125" s="18"/>
      <c r="AO125" s="18"/>
      <c r="AP125" s="18"/>
      <c r="AQ125" s="18"/>
    </row>
    <row r="12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18"/>
      <c r="AL126" s="18"/>
      <c r="AM126" s="18"/>
      <c r="AN126" s="18"/>
      <c r="AO126" s="18"/>
      <c r="AP126" s="18"/>
      <c r="AQ126" s="18"/>
    </row>
    <row r="127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18"/>
      <c r="AL127" s="18"/>
      <c r="AM127" s="18"/>
      <c r="AN127" s="18"/>
      <c r="AO127" s="18"/>
      <c r="AP127" s="18"/>
      <c r="AQ127" s="18"/>
    </row>
    <row r="128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18"/>
      <c r="AL128" s="18"/>
      <c r="AM128" s="18"/>
      <c r="AN128" s="18"/>
      <c r="AO128" s="18"/>
      <c r="AP128" s="18"/>
      <c r="AQ128" s="18"/>
    </row>
    <row r="129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18"/>
      <c r="AL129" s="18"/>
      <c r="AM129" s="18"/>
      <c r="AN129" s="18"/>
      <c r="AO129" s="18"/>
      <c r="AP129" s="18"/>
      <c r="AQ129" s="18"/>
    </row>
    <row r="130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18"/>
      <c r="AL130" s="18"/>
      <c r="AM130" s="18"/>
      <c r="AN130" s="18"/>
      <c r="AO130" s="18"/>
      <c r="AP130" s="18"/>
      <c r="AQ130" s="18"/>
    </row>
    <row r="13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18"/>
      <c r="AL131" s="18"/>
      <c r="AM131" s="18"/>
      <c r="AN131" s="18"/>
      <c r="AO131" s="18"/>
      <c r="AP131" s="18"/>
      <c r="AQ131" s="18"/>
    </row>
    <row r="13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18"/>
      <c r="AL132" s="18"/>
      <c r="AM132" s="18"/>
      <c r="AN132" s="18"/>
      <c r="AO132" s="18"/>
      <c r="AP132" s="18"/>
      <c r="AQ132" s="18"/>
    </row>
    <row r="13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18"/>
      <c r="AL133" s="18"/>
      <c r="AM133" s="18"/>
      <c r="AN133" s="18"/>
      <c r="AO133" s="18"/>
      <c r="AP133" s="18"/>
      <c r="AQ133" s="18"/>
    </row>
    <row r="134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18"/>
      <c r="AL134" s="18"/>
      <c r="AM134" s="18"/>
      <c r="AN134" s="18"/>
      <c r="AO134" s="18"/>
      <c r="AP134" s="18"/>
      <c r="AQ134" s="18"/>
    </row>
    <row r="13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18"/>
      <c r="AL135" s="18"/>
      <c r="AM135" s="18"/>
      <c r="AN135" s="18"/>
      <c r="AO135" s="18"/>
      <c r="AP135" s="18"/>
      <c r="AQ135" s="18"/>
    </row>
    <row r="13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18"/>
      <c r="AL136" s="18"/>
      <c r="AM136" s="18"/>
      <c r="AN136" s="18"/>
      <c r="AO136" s="18"/>
      <c r="AP136" s="18"/>
      <c r="AQ136" s="18"/>
    </row>
    <row r="137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18"/>
      <c r="AL137" s="18"/>
      <c r="AM137" s="18"/>
      <c r="AN137" s="18"/>
      <c r="AO137" s="18"/>
      <c r="AP137" s="18"/>
      <c r="AQ137" s="18"/>
    </row>
    <row r="138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18"/>
      <c r="AL138" s="18"/>
      <c r="AM138" s="18"/>
      <c r="AN138" s="18"/>
      <c r="AO138" s="18"/>
      <c r="AP138" s="18"/>
      <c r="AQ138" s="18"/>
    </row>
    <row r="139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18"/>
      <c r="AL139" s="18"/>
      <c r="AM139" s="18"/>
      <c r="AN139" s="18"/>
      <c r="AO139" s="18"/>
      <c r="AP139" s="18"/>
      <c r="AQ139" s="18"/>
    </row>
    <row r="140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18"/>
      <c r="AL140" s="18"/>
      <c r="AM140" s="18"/>
      <c r="AN140" s="18"/>
      <c r="AO140" s="18"/>
      <c r="AP140" s="18"/>
      <c r="AQ140" s="18"/>
    </row>
    <row r="14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18"/>
      <c r="AL141" s="18"/>
      <c r="AM141" s="18"/>
      <c r="AN141" s="18"/>
      <c r="AO141" s="18"/>
      <c r="AP141" s="18"/>
      <c r="AQ141" s="18"/>
    </row>
    <row r="14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18"/>
      <c r="AL142" s="18"/>
      <c r="AM142" s="18"/>
      <c r="AN142" s="18"/>
      <c r="AO142" s="18"/>
      <c r="AP142" s="18"/>
      <c r="AQ142" s="18"/>
    </row>
    <row r="14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18"/>
      <c r="AL143" s="18"/>
      <c r="AM143" s="18"/>
      <c r="AN143" s="18"/>
      <c r="AO143" s="18"/>
      <c r="AP143" s="18"/>
      <c r="AQ143" s="18"/>
    </row>
    <row r="144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18"/>
      <c r="AL144" s="18"/>
      <c r="AM144" s="18"/>
      <c r="AN144" s="18"/>
      <c r="AO144" s="18"/>
      <c r="AP144" s="18"/>
      <c r="AQ144" s="18"/>
    </row>
    <row r="14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18"/>
      <c r="AL145" s="18"/>
      <c r="AM145" s="18"/>
      <c r="AN145" s="18"/>
      <c r="AO145" s="18"/>
      <c r="AP145" s="18"/>
      <c r="AQ145" s="18"/>
    </row>
    <row r="14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18"/>
      <c r="AL146" s="18"/>
      <c r="AM146" s="18"/>
      <c r="AN146" s="18"/>
      <c r="AO146" s="18"/>
      <c r="AP146" s="18"/>
      <c r="AQ146" s="18"/>
    </row>
    <row r="147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18"/>
      <c r="AL147" s="18"/>
      <c r="AM147" s="18"/>
      <c r="AN147" s="18"/>
      <c r="AO147" s="18"/>
      <c r="AP147" s="18"/>
      <c r="AQ147" s="18"/>
    </row>
    <row r="148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18"/>
      <c r="AL148" s="18"/>
      <c r="AM148" s="18"/>
      <c r="AN148" s="18"/>
      <c r="AO148" s="18"/>
      <c r="AP148" s="18"/>
      <c r="AQ148" s="18"/>
    </row>
    <row r="149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18"/>
      <c r="AL149" s="18"/>
      <c r="AM149" s="18"/>
      <c r="AN149" s="18"/>
      <c r="AO149" s="18"/>
      <c r="AP149" s="18"/>
      <c r="AQ149" s="18"/>
    </row>
    <row r="150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18"/>
      <c r="AL150" s="18"/>
      <c r="AM150" s="18"/>
      <c r="AN150" s="18"/>
      <c r="AO150" s="18"/>
      <c r="AP150" s="18"/>
      <c r="AQ150" s="18"/>
    </row>
    <row r="15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18"/>
      <c r="AL151" s="18"/>
      <c r="AM151" s="18"/>
      <c r="AN151" s="18"/>
      <c r="AO151" s="18"/>
      <c r="AP151" s="18"/>
      <c r="AQ151" s="18"/>
    </row>
    <row r="15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18"/>
      <c r="AL152" s="18"/>
      <c r="AM152" s="18"/>
      <c r="AN152" s="18"/>
      <c r="AO152" s="18"/>
      <c r="AP152" s="18"/>
      <c r="AQ152" s="18"/>
    </row>
    <row r="15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18"/>
      <c r="AL153" s="18"/>
      <c r="AM153" s="18"/>
      <c r="AN153" s="18"/>
      <c r="AO153" s="18"/>
      <c r="AP153" s="18"/>
      <c r="AQ153" s="18"/>
    </row>
    <row r="154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18"/>
      <c r="AL154" s="18"/>
      <c r="AM154" s="18"/>
      <c r="AN154" s="18"/>
      <c r="AO154" s="18"/>
      <c r="AP154" s="18"/>
      <c r="AQ154" s="18"/>
    </row>
    <row r="15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18"/>
      <c r="AL155" s="18"/>
      <c r="AM155" s="18"/>
      <c r="AN155" s="18"/>
      <c r="AO155" s="18"/>
      <c r="AP155" s="18"/>
      <c r="AQ155" s="18"/>
    </row>
    <row r="15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18"/>
      <c r="AL156" s="18"/>
      <c r="AM156" s="18"/>
      <c r="AN156" s="18"/>
      <c r="AO156" s="18"/>
      <c r="AP156" s="18"/>
      <c r="AQ156" s="18"/>
    </row>
    <row r="157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18"/>
      <c r="AL157" s="18"/>
      <c r="AM157" s="18"/>
      <c r="AN157" s="18"/>
      <c r="AO157" s="18"/>
      <c r="AP157" s="18"/>
      <c r="AQ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</row>
    <row r="106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</row>
    <row r="106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</row>
    <row r="1064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</row>
    <row r="106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</row>
    <row r="106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</row>
    <row r="1067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</row>
    <row r="1068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</row>
    <row r="1069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</row>
    <row r="1070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</row>
    <row r="107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</row>
    <row r="107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</row>
    <row r="107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</row>
    <row r="1074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</row>
    <row r="107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</row>
    <row r="1076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</row>
    <row r="1077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</row>
    <row r="1078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</row>
    <row r="1079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</row>
    <row r="1080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</row>
    <row r="108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</row>
    <row r="108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</row>
    <row r="1083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</row>
    <row r="1084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</row>
    <row r="108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</row>
    <row r="1086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</row>
    <row r="1087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</row>
    <row r="1088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</row>
    <row r="1089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</row>
    <row r="1090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</row>
    <row r="109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</row>
    <row r="109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</row>
    <row r="1093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</row>
    <row r="1094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</row>
    <row r="109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</row>
    <row r="1096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</row>
    <row r="1097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</row>
    <row r="1098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</row>
    <row r="1099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</row>
    <row r="1100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</row>
    <row r="110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</row>
    <row r="110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</row>
    <row r="1103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</row>
    <row r="1104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</row>
    <row r="1105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</row>
    <row r="1106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</row>
    <row r="1107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</row>
    <row r="1108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</row>
    <row r="1109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</row>
    <row r="1110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</row>
    <row r="111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</row>
    <row r="111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</row>
    <row r="1113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</row>
    <row r="1114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</row>
    <row r="1115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</row>
    <row r="1116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</row>
    <row r="1117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</row>
    <row r="1118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</row>
    <row r="1119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</row>
    <row r="1120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</row>
    <row r="1121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</row>
    <row r="112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</row>
    <row r="1123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</row>
    <row r="1124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</row>
    <row r="1125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</row>
    <row r="1126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</row>
    <row r="1127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</row>
    <row r="1128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</row>
    <row r="1129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</row>
    <row r="1130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</row>
    <row r="1131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</row>
    <row r="113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</row>
    <row r="1133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</row>
    <row r="1134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</row>
    <row r="1135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</row>
    <row r="1136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</row>
    <row r="1137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</row>
    <row r="1138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</row>
    <row r="1139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</row>
    <row r="1140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</row>
    <row r="1141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</row>
    <row r="114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</row>
    <row r="1143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</row>
    <row r="1144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</row>
    <row r="1145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</row>
    <row r="1146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</row>
    <row r="1147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</row>
    <row r="1148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</row>
    <row r="1149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</row>
    <row r="1150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</row>
    <row r="1151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</row>
    <row r="115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</row>
    <row r="1153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</row>
    <row r="1154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</row>
  </sheetData>
  <dataValidations>
    <dataValidation type="list" allowBlank="1" sqref="AG2:AG106">
      <formula1>"Telling nodig,Geen,Aanwezig,Afwezig"</formula1>
    </dataValidation>
    <dataValidation type="list" allowBlank="1" sqref="W2:W106">
      <formula1>"Geen,Schatting,Factuur,Bestellijst,Nulwaarde"</formula1>
    </dataValidation>
    <dataValidation type="list" allowBlank="1" sqref="AD2:AD106">
      <formula1>"Matcom,KMU Kluis"</formula1>
    </dataValidation>
    <dataValidation type="list" allowBlank="1" sqref="B2:B106">
      <formula1>"Alpentouw,Dubbeltouw,Hallentouw,Sportklimtouw,Oefentouw,Semi-statisch touw"</formula1>
    </dataValidation>
    <dataValidation type="list" allowBlank="1" sqref="AE2:AE106">
      <formula1>"Afgeschreven,Actueel,Labeling"</formula1>
    </dataValidation>
    <dataValidation type="list" allowBlank="1" sqref="K2:K106">
      <formula1>"Beal,Edelrid,Mammut,Onbekend,Petzl,Fixe,Simond"</formula1>
    </dataValidation>
    <dataValidation type="list" allowBlank="1" sqref="I2:I106">
      <formula1>"Onbekend,Enkel,Tweeling,Half,Statisch (Type A)"</formula1>
    </dataValidation>
    <dataValidation type="custom" allowBlank="1" showDropDown="1" sqref="P2:P106 T2:T106 AF2:AF106">
      <formula1>OR(NOT(ISERROR(DATEVALUE(P2))), AND(ISNUMBER(P2), LEFT(CELL("format", P2))="D"))</formula1>
    </dataValidation>
    <dataValidation type="list" allowBlank="1" sqref="S2:S106">
      <formula1>"Geen,Productiedatum,Factuur,Schatting,Bestellijst,Nulwaarde"</formula1>
    </dataValidation>
    <dataValidation type="list" allowBlank="1" sqref="AI2:AI106">
      <formula1>"Controle nodig,Geen,Afgekeurd"</formula1>
    </dataValidation>
    <dataValidation type="custom" allowBlank="1" showDropDown="1" sqref="G2:G106 Q2:Q106 Y2:Y106 AA2:AA106">
      <formula1>AND(ISNUMBER(G2),(NOT(OR(NOT(ISERROR(DATEVALUE(G2))), AND(ISNUMBER(G2), LEFT(CELL("format", G2))="D")))))</formula1>
    </dataValidation>
  </dataValidations>
  <printOptions gridLines="1" horizontalCentered="1"/>
  <pageMargins bottom="0.75" footer="0.0" header="0.0" left="0.25" right="0.25" top="0.75"/>
  <pageSetup cellComments="atEnd" orientation="landscape" pageOrder="overThenDown" paperHeight="23.62204724409449in" paperWidth="39.370078740157474in"/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75"/>
  <cols>
    <col customWidth="1" min="7" max="7" width="14.25"/>
    <col customWidth="1" min="30" max="30" width="15.25"/>
  </cols>
  <sheetData>
    <row r="1">
      <c r="A1" s="70" t="s">
        <v>0</v>
      </c>
      <c r="B1" s="70" t="s">
        <v>1</v>
      </c>
      <c r="C1" s="70" t="s">
        <v>2</v>
      </c>
      <c r="D1" s="70" t="s">
        <v>3</v>
      </c>
      <c r="E1" s="70" t="s">
        <v>9</v>
      </c>
      <c r="F1" s="70" t="s">
        <v>10</v>
      </c>
      <c r="G1" s="70" t="s">
        <v>324</v>
      </c>
      <c r="H1" s="70" t="s">
        <v>11</v>
      </c>
      <c r="I1" s="70" t="s">
        <v>13</v>
      </c>
      <c r="J1" s="72" t="s">
        <v>14</v>
      </c>
      <c r="K1" s="72" t="s">
        <v>15</v>
      </c>
      <c r="L1" s="72" t="s">
        <v>16</v>
      </c>
      <c r="M1" s="72" t="s">
        <v>17</v>
      </c>
      <c r="N1" s="72" t="s">
        <v>18</v>
      </c>
      <c r="O1" s="70" t="s">
        <v>19</v>
      </c>
      <c r="P1" s="72" t="s">
        <v>325</v>
      </c>
      <c r="Q1" s="72" t="s">
        <v>21</v>
      </c>
      <c r="R1" s="70" t="s">
        <v>22</v>
      </c>
      <c r="S1" s="72" t="s">
        <v>23</v>
      </c>
      <c r="T1" s="70" t="s">
        <v>24</v>
      </c>
      <c r="U1" s="70" t="s">
        <v>25</v>
      </c>
      <c r="V1" s="70" t="s">
        <v>26</v>
      </c>
      <c r="W1" s="70" t="s">
        <v>27</v>
      </c>
      <c r="X1" s="70" t="s">
        <v>28</v>
      </c>
      <c r="Y1" s="70" t="s">
        <v>29</v>
      </c>
      <c r="Z1" s="70" t="s">
        <v>30</v>
      </c>
      <c r="AA1" s="70" t="s">
        <v>31</v>
      </c>
      <c r="AB1" s="70" t="s">
        <v>32</v>
      </c>
      <c r="AC1" s="70" t="s">
        <v>33</v>
      </c>
      <c r="AD1" s="70" t="s">
        <v>34</v>
      </c>
      <c r="AE1" s="70" t="s">
        <v>35</v>
      </c>
      <c r="AF1" s="18"/>
      <c r="AG1" s="18"/>
      <c r="AH1" s="18"/>
      <c r="AI1" s="18"/>
      <c r="AJ1" s="18"/>
      <c r="AK1" s="18"/>
      <c r="AL1" s="18"/>
    </row>
    <row r="2">
      <c r="A2" s="94" t="s">
        <v>737</v>
      </c>
      <c r="B2" s="53" t="s">
        <v>738</v>
      </c>
      <c r="C2" s="175">
        <v>1.0</v>
      </c>
      <c r="D2" s="37" t="s">
        <v>739</v>
      </c>
      <c r="E2" s="41"/>
      <c r="F2" s="176" t="s">
        <v>336</v>
      </c>
      <c r="G2" s="89" t="s">
        <v>740</v>
      </c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37" t="s">
        <v>45</v>
      </c>
      <c r="Z2" s="53" t="s">
        <v>638</v>
      </c>
      <c r="AA2" s="177">
        <v>45941.0</v>
      </c>
      <c r="AB2" s="53" t="s">
        <v>71</v>
      </c>
      <c r="AC2" s="41"/>
      <c r="AD2" s="53" t="s">
        <v>56</v>
      </c>
      <c r="AE2" s="80"/>
      <c r="AF2" s="18"/>
      <c r="AG2" s="18"/>
      <c r="AH2" s="18"/>
      <c r="AI2" s="18"/>
      <c r="AJ2" s="18"/>
      <c r="AK2" s="18"/>
      <c r="AL2" s="18"/>
    </row>
    <row r="3">
      <c r="A3" s="94" t="s">
        <v>737</v>
      </c>
      <c r="B3" s="53" t="s">
        <v>738</v>
      </c>
      <c r="C3" s="178">
        <v>2.0</v>
      </c>
      <c r="D3" s="37" t="s">
        <v>741</v>
      </c>
      <c r="E3" s="41"/>
      <c r="F3" s="176" t="s">
        <v>336</v>
      </c>
      <c r="G3" s="89" t="s">
        <v>740</v>
      </c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37" t="s">
        <v>45</v>
      </c>
      <c r="Z3" s="53" t="s">
        <v>638</v>
      </c>
      <c r="AA3" s="177">
        <v>45941.0</v>
      </c>
      <c r="AB3" s="53" t="s">
        <v>71</v>
      </c>
      <c r="AC3" s="41"/>
      <c r="AD3" s="53" t="s">
        <v>56</v>
      </c>
      <c r="AE3" s="80"/>
      <c r="AF3" s="18"/>
      <c r="AG3" s="18"/>
      <c r="AH3" s="18"/>
      <c r="AI3" s="18"/>
      <c r="AJ3" s="18"/>
      <c r="AK3" s="18"/>
      <c r="AL3" s="18"/>
    </row>
    <row r="4">
      <c r="A4" s="94" t="s">
        <v>737</v>
      </c>
      <c r="B4" s="53" t="s">
        <v>738</v>
      </c>
      <c r="C4" s="175">
        <v>3.0</v>
      </c>
      <c r="D4" s="37" t="s">
        <v>742</v>
      </c>
      <c r="E4" s="41"/>
      <c r="F4" s="176" t="s">
        <v>336</v>
      </c>
      <c r="G4" s="89" t="s">
        <v>740</v>
      </c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37" t="s">
        <v>45</v>
      </c>
      <c r="Z4" s="53" t="s">
        <v>638</v>
      </c>
      <c r="AA4" s="177">
        <v>45941.0</v>
      </c>
      <c r="AB4" s="53" t="s">
        <v>55</v>
      </c>
      <c r="AC4" s="41"/>
      <c r="AD4" s="53" t="s">
        <v>56</v>
      </c>
      <c r="AE4" s="80"/>
      <c r="AF4" s="18"/>
      <c r="AG4" s="18"/>
      <c r="AH4" s="18"/>
      <c r="AI4" s="18"/>
      <c r="AJ4" s="18"/>
      <c r="AK4" s="18"/>
      <c r="AL4" s="18"/>
    </row>
    <row r="5">
      <c r="A5" s="94" t="s">
        <v>737</v>
      </c>
      <c r="B5" s="53" t="s">
        <v>738</v>
      </c>
      <c r="C5" s="178">
        <v>4.0</v>
      </c>
      <c r="D5" s="37" t="s">
        <v>743</v>
      </c>
      <c r="E5" s="41"/>
      <c r="F5" s="176" t="s">
        <v>336</v>
      </c>
      <c r="G5" s="89" t="s">
        <v>740</v>
      </c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37" t="s">
        <v>45</v>
      </c>
      <c r="Z5" s="53" t="s">
        <v>638</v>
      </c>
      <c r="AA5" s="177">
        <v>45941.0</v>
      </c>
      <c r="AB5" s="53" t="s">
        <v>71</v>
      </c>
      <c r="AC5" s="41"/>
      <c r="AD5" s="53" t="s">
        <v>56</v>
      </c>
      <c r="AE5" s="80"/>
      <c r="AF5" s="18"/>
      <c r="AG5" s="18"/>
      <c r="AH5" s="18"/>
      <c r="AI5" s="18"/>
      <c r="AJ5" s="18"/>
      <c r="AK5" s="18"/>
      <c r="AL5" s="18"/>
    </row>
    <row r="6">
      <c r="A6" s="94" t="s">
        <v>737</v>
      </c>
      <c r="B6" s="53" t="s">
        <v>738</v>
      </c>
      <c r="C6" s="175">
        <v>5.0</v>
      </c>
      <c r="D6" s="37" t="s">
        <v>744</v>
      </c>
      <c r="E6" s="41"/>
      <c r="F6" s="176" t="s">
        <v>336</v>
      </c>
      <c r="G6" s="89" t="s">
        <v>740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37" t="s">
        <v>45</v>
      </c>
      <c r="Z6" s="53" t="s">
        <v>638</v>
      </c>
      <c r="AA6" s="177">
        <v>45941.0</v>
      </c>
      <c r="AB6" s="53" t="s">
        <v>71</v>
      </c>
      <c r="AC6" s="41"/>
      <c r="AD6" s="53" t="s">
        <v>56</v>
      </c>
      <c r="AE6" s="80"/>
      <c r="AF6" s="18"/>
      <c r="AG6" s="18"/>
      <c r="AH6" s="18"/>
      <c r="AI6" s="18"/>
      <c r="AJ6" s="18"/>
      <c r="AK6" s="18"/>
      <c r="AL6" s="18"/>
    </row>
    <row r="7">
      <c r="A7" s="94" t="s">
        <v>737</v>
      </c>
      <c r="B7" s="53" t="s">
        <v>738</v>
      </c>
      <c r="C7" s="178">
        <v>6.0</v>
      </c>
      <c r="D7" s="37" t="s">
        <v>745</v>
      </c>
      <c r="E7" s="41"/>
      <c r="F7" s="176" t="s">
        <v>336</v>
      </c>
      <c r="G7" s="89" t="s">
        <v>740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37" t="s">
        <v>45</v>
      </c>
      <c r="Z7" s="53" t="s">
        <v>638</v>
      </c>
      <c r="AA7" s="177">
        <v>45941.0</v>
      </c>
      <c r="AB7" s="53" t="s">
        <v>71</v>
      </c>
      <c r="AC7" s="41"/>
      <c r="AD7" s="53" t="s">
        <v>56</v>
      </c>
      <c r="AE7" s="80"/>
      <c r="AF7" s="18"/>
      <c r="AG7" s="18"/>
      <c r="AH7" s="18"/>
      <c r="AI7" s="18"/>
      <c r="AJ7" s="18"/>
      <c r="AK7" s="18"/>
      <c r="AL7" s="18"/>
    </row>
    <row r="8">
      <c r="A8" s="94" t="s">
        <v>737</v>
      </c>
      <c r="B8" s="53" t="s">
        <v>738</v>
      </c>
      <c r="C8" s="175">
        <v>7.0</v>
      </c>
      <c r="D8" s="37" t="s">
        <v>746</v>
      </c>
      <c r="E8" s="41"/>
      <c r="F8" s="176" t="s">
        <v>336</v>
      </c>
      <c r="G8" s="89" t="s">
        <v>740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37" t="s">
        <v>45</v>
      </c>
      <c r="Z8" s="53" t="s">
        <v>638</v>
      </c>
      <c r="AA8" s="177">
        <v>45941.0</v>
      </c>
      <c r="AB8" s="53" t="s">
        <v>71</v>
      </c>
      <c r="AC8" s="41"/>
      <c r="AD8" s="53" t="s">
        <v>56</v>
      </c>
      <c r="AE8" s="80"/>
      <c r="AF8" s="18"/>
      <c r="AG8" s="18"/>
      <c r="AH8" s="18"/>
      <c r="AI8" s="18"/>
      <c r="AJ8" s="18"/>
      <c r="AK8" s="18"/>
      <c r="AL8" s="18"/>
    </row>
    <row r="9">
      <c r="A9" s="94" t="s">
        <v>737</v>
      </c>
      <c r="B9" s="53" t="s">
        <v>738</v>
      </c>
      <c r="C9" s="178">
        <v>8.0</v>
      </c>
      <c r="D9" s="37" t="s">
        <v>747</v>
      </c>
      <c r="E9" s="41"/>
      <c r="F9" s="176" t="s">
        <v>336</v>
      </c>
      <c r="G9" s="89" t="s">
        <v>740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37" t="s">
        <v>45</v>
      </c>
      <c r="Z9" s="53" t="s">
        <v>638</v>
      </c>
      <c r="AA9" s="177">
        <v>45941.0</v>
      </c>
      <c r="AB9" s="53" t="s">
        <v>71</v>
      </c>
      <c r="AC9" s="41"/>
      <c r="AD9" s="53" t="s">
        <v>56</v>
      </c>
      <c r="AE9" s="80"/>
      <c r="AF9" s="18"/>
      <c r="AG9" s="18"/>
      <c r="AH9" s="18"/>
      <c r="AI9" s="18"/>
      <c r="AJ9" s="18"/>
      <c r="AK9" s="18"/>
      <c r="AL9" s="18"/>
    </row>
    <row r="10">
      <c r="A10" s="94" t="s">
        <v>737</v>
      </c>
      <c r="B10" s="53" t="s">
        <v>738</v>
      </c>
      <c r="C10" s="175">
        <v>9.0</v>
      </c>
      <c r="D10" s="37" t="s">
        <v>748</v>
      </c>
      <c r="E10" s="41"/>
      <c r="F10" s="176" t="s">
        <v>336</v>
      </c>
      <c r="G10" s="89" t="s">
        <v>740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37" t="s">
        <v>45</v>
      </c>
      <c r="Z10" s="53" t="s">
        <v>638</v>
      </c>
      <c r="AA10" s="177">
        <v>45941.0</v>
      </c>
      <c r="AB10" s="53" t="s">
        <v>71</v>
      </c>
      <c r="AC10" s="41"/>
      <c r="AD10" s="53" t="s">
        <v>56</v>
      </c>
      <c r="AE10" s="80"/>
      <c r="AF10" s="18"/>
      <c r="AG10" s="18"/>
      <c r="AH10" s="18"/>
      <c r="AI10" s="18"/>
      <c r="AJ10" s="18"/>
      <c r="AK10" s="18"/>
      <c r="AL10" s="18"/>
    </row>
    <row r="11">
      <c r="A11" s="94" t="s">
        <v>737</v>
      </c>
      <c r="B11" s="53" t="s">
        <v>738</v>
      </c>
      <c r="C11" s="178">
        <v>10.0</v>
      </c>
      <c r="D11" s="37" t="s">
        <v>749</v>
      </c>
      <c r="E11" s="41"/>
      <c r="F11" s="176" t="s">
        <v>336</v>
      </c>
      <c r="G11" s="89" t="s">
        <v>740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37" t="s">
        <v>45</v>
      </c>
      <c r="Z11" s="53" t="s">
        <v>638</v>
      </c>
      <c r="AA11" s="177">
        <v>45941.0</v>
      </c>
      <c r="AB11" s="53" t="s">
        <v>71</v>
      </c>
      <c r="AC11" s="41"/>
      <c r="AD11" s="53" t="s">
        <v>56</v>
      </c>
      <c r="AE11" s="80"/>
      <c r="AF11" s="18"/>
      <c r="AG11" s="18"/>
      <c r="AH11" s="18"/>
      <c r="AI11" s="18"/>
      <c r="AJ11" s="18"/>
      <c r="AK11" s="18"/>
      <c r="AL11" s="18"/>
    </row>
    <row r="12">
      <c r="A12" s="94" t="s">
        <v>737</v>
      </c>
      <c r="B12" s="53" t="s">
        <v>738</v>
      </c>
      <c r="C12" s="175">
        <v>11.0</v>
      </c>
      <c r="D12" s="37" t="s">
        <v>750</v>
      </c>
      <c r="E12" s="41"/>
      <c r="F12" s="176" t="s">
        <v>336</v>
      </c>
      <c r="G12" s="89" t="s">
        <v>740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37" t="s">
        <v>45</v>
      </c>
      <c r="Z12" s="53" t="s">
        <v>638</v>
      </c>
      <c r="AA12" s="177">
        <v>45941.0</v>
      </c>
      <c r="AB12" s="53" t="s">
        <v>55</v>
      </c>
      <c r="AC12" s="41"/>
      <c r="AD12" s="53" t="s">
        <v>56</v>
      </c>
      <c r="AE12" s="80"/>
      <c r="AF12" s="18"/>
      <c r="AG12" s="18"/>
      <c r="AH12" s="18"/>
      <c r="AI12" s="18"/>
      <c r="AJ12" s="18"/>
      <c r="AK12" s="18"/>
      <c r="AL12" s="18"/>
    </row>
    <row r="13">
      <c r="A13" s="94" t="s">
        <v>751</v>
      </c>
      <c r="B13" s="53" t="s">
        <v>738</v>
      </c>
      <c r="C13" s="178">
        <v>12.0</v>
      </c>
      <c r="D13" s="37" t="s">
        <v>752</v>
      </c>
      <c r="E13" s="41"/>
      <c r="F13" s="176" t="s">
        <v>753</v>
      </c>
      <c r="G13" s="89" t="s">
        <v>740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37" t="s">
        <v>45</v>
      </c>
      <c r="Z13" s="53" t="s">
        <v>638</v>
      </c>
      <c r="AA13" s="177">
        <v>45941.0</v>
      </c>
      <c r="AB13" s="53" t="s">
        <v>71</v>
      </c>
      <c r="AC13" s="41"/>
      <c r="AD13" s="53" t="s">
        <v>56</v>
      </c>
      <c r="AE13" s="80"/>
      <c r="AF13" s="18"/>
      <c r="AG13" s="18"/>
      <c r="AH13" s="18"/>
      <c r="AI13" s="18"/>
      <c r="AJ13" s="18"/>
      <c r="AK13" s="18"/>
      <c r="AL13" s="18"/>
    </row>
    <row r="14">
      <c r="A14" s="94" t="s">
        <v>751</v>
      </c>
      <c r="B14" s="53" t="s">
        <v>738</v>
      </c>
      <c r="C14" s="175">
        <v>13.0</v>
      </c>
      <c r="D14" s="37" t="s">
        <v>754</v>
      </c>
      <c r="E14" s="41"/>
      <c r="F14" s="176" t="s">
        <v>753</v>
      </c>
      <c r="G14" s="89" t="s">
        <v>740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37" t="s">
        <v>45</v>
      </c>
      <c r="Z14" s="53" t="s">
        <v>638</v>
      </c>
      <c r="AA14" s="177">
        <v>45941.0</v>
      </c>
      <c r="AB14" s="53" t="s">
        <v>71</v>
      </c>
      <c r="AC14" s="41"/>
      <c r="AD14" s="53" t="s">
        <v>56</v>
      </c>
      <c r="AE14" s="80"/>
      <c r="AF14" s="18"/>
      <c r="AG14" s="18"/>
      <c r="AH14" s="18"/>
      <c r="AI14" s="18"/>
      <c r="AJ14" s="18"/>
      <c r="AK14" s="18"/>
      <c r="AL14" s="18"/>
    </row>
    <row r="15">
      <c r="A15" s="94" t="s">
        <v>751</v>
      </c>
      <c r="B15" s="53" t="s">
        <v>738</v>
      </c>
      <c r="C15" s="178">
        <v>14.0</v>
      </c>
      <c r="D15" s="37" t="s">
        <v>755</v>
      </c>
      <c r="E15" s="41"/>
      <c r="F15" s="176" t="s">
        <v>753</v>
      </c>
      <c r="G15" s="89" t="s">
        <v>740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37" t="s">
        <v>45</v>
      </c>
      <c r="Z15" s="53" t="s">
        <v>638</v>
      </c>
      <c r="AA15" s="177">
        <v>45941.0</v>
      </c>
      <c r="AB15" s="53" t="s">
        <v>71</v>
      </c>
      <c r="AC15" s="41"/>
      <c r="AD15" s="53" t="s">
        <v>56</v>
      </c>
      <c r="AE15" s="80"/>
      <c r="AF15" s="18"/>
      <c r="AG15" s="18"/>
      <c r="AH15" s="18"/>
      <c r="AI15" s="18"/>
      <c r="AJ15" s="18"/>
      <c r="AK15" s="18"/>
      <c r="AL15" s="18"/>
    </row>
    <row r="16">
      <c r="A16" s="94" t="s">
        <v>751</v>
      </c>
      <c r="B16" s="53" t="s">
        <v>738</v>
      </c>
      <c r="C16" s="175">
        <v>15.0</v>
      </c>
      <c r="D16" s="37" t="s">
        <v>756</v>
      </c>
      <c r="E16" s="41"/>
      <c r="F16" s="176" t="s">
        <v>753</v>
      </c>
      <c r="G16" s="89" t="s">
        <v>740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37" t="s">
        <v>45</v>
      </c>
      <c r="Z16" s="53" t="s">
        <v>638</v>
      </c>
      <c r="AA16" s="177">
        <v>45941.0</v>
      </c>
      <c r="AB16" s="53" t="s">
        <v>71</v>
      </c>
      <c r="AC16" s="41"/>
      <c r="AD16" s="53" t="s">
        <v>56</v>
      </c>
      <c r="AE16" s="80"/>
      <c r="AF16" s="18"/>
      <c r="AG16" s="18"/>
      <c r="AH16" s="18"/>
      <c r="AI16" s="18"/>
      <c r="AJ16" s="18"/>
      <c r="AK16" s="18"/>
      <c r="AL16" s="18"/>
    </row>
    <row r="17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18"/>
      <c r="AG17" s="18"/>
      <c r="AH17" s="18"/>
      <c r="AI17" s="18"/>
      <c r="AJ17" s="18"/>
      <c r="AK17" s="18"/>
      <c r="AL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</row>
  </sheetData>
  <dataValidations>
    <dataValidation type="list" allowBlank="1" sqref="AB2:AB16">
      <formula1>"Aanwezig,Afwezig,Geen"</formula1>
    </dataValidation>
    <dataValidation type="list" allowBlank="1" sqref="AD2:AD16">
      <formula1>"Controle nodig"</formula1>
    </dataValidation>
    <dataValidation type="custom" allowBlank="1" showDropDown="1" sqref="AA2:AA16">
      <formula1>OR(NOT(ISERROR(DATEVALUE(AA2))), AND(ISNUMBER(AA2), LEFT(CELL("format", AA2))="D"))</formula1>
    </dataValidation>
    <dataValidation type="list" allowBlank="1" sqref="B2:B16">
      <formula1>"Bivakzak"</formula1>
    </dataValidation>
    <dataValidation type="list" allowBlank="1" sqref="F2:F16">
      <formula1>"LACD,PIEPS"</formula1>
    </dataValidation>
    <dataValidation type="list" allowBlank="1" sqref="Z2:Z16">
      <formula1>"Herinventarisatie nodig"</formula1>
    </dataValidation>
    <dataValidation type="list" allowBlank="1" sqref="G2:G16">
      <formula1>"2 persoons,1 persoons"</formula1>
    </dataValidation>
  </dataValidations>
  <drawing r:id="rId1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5.75"/>
    <col customWidth="1" min="8" max="10" width="17.13"/>
    <col customWidth="1" min="12" max="12" width="14.63"/>
    <col customWidth="1" min="13" max="13" width="23.63"/>
    <col customWidth="1" min="17" max="17" width="22.75"/>
    <col customWidth="1" min="23" max="23" width="12.88"/>
    <col customWidth="1" min="27" max="27" width="15.38"/>
    <col customWidth="1" min="30" max="30" width="23.13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31" t="s">
        <v>757</v>
      </c>
      <c r="F1" s="31" t="s">
        <v>9</v>
      </c>
      <c r="G1" s="31" t="s">
        <v>10</v>
      </c>
      <c r="H1" s="31" t="s">
        <v>758</v>
      </c>
      <c r="I1" s="31" t="s">
        <v>7</v>
      </c>
      <c r="J1" s="31" t="s">
        <v>759</v>
      </c>
      <c r="K1" s="31" t="s">
        <v>11</v>
      </c>
      <c r="L1" s="31" t="s">
        <v>13</v>
      </c>
      <c r="M1" s="32" t="s">
        <v>14</v>
      </c>
      <c r="N1" s="32" t="s">
        <v>15</v>
      </c>
      <c r="O1" s="32" t="s">
        <v>16</v>
      </c>
      <c r="P1" s="32" t="s">
        <v>17</v>
      </c>
      <c r="Q1" s="32" t="s">
        <v>18</v>
      </c>
      <c r="R1" s="31" t="s">
        <v>19</v>
      </c>
      <c r="S1" s="32" t="s">
        <v>325</v>
      </c>
      <c r="T1" s="32" t="s">
        <v>21</v>
      </c>
      <c r="U1" s="31" t="s">
        <v>22</v>
      </c>
      <c r="V1" s="32" t="s">
        <v>23</v>
      </c>
      <c r="W1" s="31" t="s">
        <v>24</v>
      </c>
      <c r="X1" s="31" t="s">
        <v>33</v>
      </c>
      <c r="Y1" s="31" t="s">
        <v>25</v>
      </c>
      <c r="Z1" s="31" t="s">
        <v>26</v>
      </c>
      <c r="AA1" s="31" t="s">
        <v>27</v>
      </c>
      <c r="AB1" s="31" t="s">
        <v>28</v>
      </c>
      <c r="AC1" s="31" t="s">
        <v>29</v>
      </c>
      <c r="AD1" s="31" t="s">
        <v>30</v>
      </c>
      <c r="AE1" s="31" t="s">
        <v>35</v>
      </c>
      <c r="AF1" s="34"/>
      <c r="AG1" s="34"/>
      <c r="AH1" s="34"/>
      <c r="AI1" s="34"/>
      <c r="AJ1" s="34"/>
      <c r="AK1" s="34"/>
      <c r="AL1" s="34"/>
    </row>
    <row r="2" ht="15.75" customHeight="1">
      <c r="A2" s="94" t="s">
        <v>760</v>
      </c>
      <c r="B2" s="53" t="s">
        <v>761</v>
      </c>
      <c r="C2" s="37">
        <v>999.0</v>
      </c>
      <c r="D2" s="37" t="s">
        <v>762</v>
      </c>
      <c r="E2" s="37" t="s">
        <v>42</v>
      </c>
      <c r="F2" s="37" t="s">
        <v>42</v>
      </c>
      <c r="G2" s="53" t="s">
        <v>78</v>
      </c>
      <c r="H2" s="53" t="s">
        <v>763</v>
      </c>
      <c r="I2" s="37" t="s">
        <v>481</v>
      </c>
      <c r="J2" s="53" t="s">
        <v>43</v>
      </c>
      <c r="K2" s="37"/>
      <c r="L2" s="41" t="str">
        <f t="shared" ref="L2:L13" si="1">"Freq. Mod. "&amp;H2</f>
        <v>Freq. Mod. Europa</v>
      </c>
      <c r="M2" s="179" t="str">
        <f t="shared" ref="M2:M13" si="2">"USAC."&amp;D2&amp;CHAR(10)&amp;H2&amp;" "&amp;IFERROR(YEAR(F2),"")&amp;CHAR(10)&amp;"mat@usac.alpenclub.nl"</f>
        <v>USAC.LPP999
Europa 
mat@usac.alpenclub.nl</v>
      </c>
      <c r="N2" s="41"/>
      <c r="O2" s="41"/>
      <c r="P2" s="41"/>
      <c r="Q2" s="180"/>
      <c r="R2" s="41"/>
      <c r="S2" s="41"/>
      <c r="T2" s="41"/>
      <c r="U2" s="180"/>
      <c r="V2" s="41"/>
      <c r="W2" s="181"/>
      <c r="X2" s="41"/>
      <c r="Y2" s="41"/>
      <c r="Z2" s="41"/>
      <c r="AA2" s="182">
        <v>45583.0</v>
      </c>
      <c r="AB2" s="37" t="s">
        <v>764</v>
      </c>
      <c r="AC2" s="53" t="s">
        <v>43</v>
      </c>
      <c r="AD2" s="53" t="s">
        <v>46</v>
      </c>
      <c r="AE2" s="80"/>
      <c r="AF2" s="18"/>
      <c r="AG2" s="18"/>
      <c r="AH2" s="18"/>
      <c r="AI2" s="18"/>
      <c r="AJ2" s="18"/>
      <c r="AK2" s="18"/>
      <c r="AL2" s="18"/>
    </row>
    <row r="3" ht="15.75" customHeight="1">
      <c r="A3" s="94" t="s">
        <v>760</v>
      </c>
      <c r="B3" s="53" t="s">
        <v>761</v>
      </c>
      <c r="C3" s="37">
        <v>1.0</v>
      </c>
      <c r="D3" s="37" t="s">
        <v>765</v>
      </c>
      <c r="E3" s="37" t="s">
        <v>42</v>
      </c>
      <c r="F3" s="98">
        <v>40128.0</v>
      </c>
      <c r="G3" s="53" t="s">
        <v>78</v>
      </c>
      <c r="H3" s="53" t="s">
        <v>763</v>
      </c>
      <c r="I3" s="37" t="s">
        <v>481</v>
      </c>
      <c r="J3" s="53" t="s">
        <v>43</v>
      </c>
      <c r="K3" s="37">
        <v>9.4581154E8</v>
      </c>
      <c r="L3" s="41" t="str">
        <f t="shared" si="1"/>
        <v>Freq. Mod. Europa</v>
      </c>
      <c r="M3" s="41" t="str">
        <f t="shared" si="2"/>
        <v>USAC.LPP001
Europa 2009
mat@usac.alpenclub.nl</v>
      </c>
      <c r="N3" s="41"/>
      <c r="O3" s="41"/>
      <c r="P3" s="41"/>
      <c r="Q3" s="180"/>
      <c r="R3" s="41"/>
      <c r="S3" s="41"/>
      <c r="T3" s="41"/>
      <c r="U3" s="180"/>
      <c r="V3" s="41"/>
      <c r="W3" s="181"/>
      <c r="X3" s="41"/>
      <c r="Y3" s="41"/>
      <c r="Z3" s="41"/>
      <c r="AA3" s="182">
        <v>45583.0</v>
      </c>
      <c r="AB3" s="37" t="s">
        <v>764</v>
      </c>
      <c r="AC3" s="53" t="s">
        <v>45</v>
      </c>
      <c r="AD3" s="53" t="s">
        <v>46</v>
      </c>
      <c r="AE3" s="80"/>
      <c r="AF3" s="18"/>
      <c r="AG3" s="18"/>
      <c r="AH3" s="18"/>
      <c r="AI3" s="18"/>
      <c r="AJ3" s="18"/>
      <c r="AK3" s="18"/>
      <c r="AL3" s="18"/>
    </row>
    <row r="4" ht="15.75" customHeight="1">
      <c r="A4" s="94" t="s">
        <v>766</v>
      </c>
      <c r="B4" s="53" t="s">
        <v>761</v>
      </c>
      <c r="C4" s="37">
        <v>2.0</v>
      </c>
      <c r="D4" s="37" t="s">
        <v>767</v>
      </c>
      <c r="E4" s="37" t="s">
        <v>768</v>
      </c>
      <c r="F4" s="183">
        <v>42635.0</v>
      </c>
      <c r="G4" s="53" t="s">
        <v>78</v>
      </c>
      <c r="H4" s="53" t="s">
        <v>763</v>
      </c>
      <c r="I4" s="90" t="s">
        <v>492</v>
      </c>
      <c r="J4" s="53" t="s">
        <v>769</v>
      </c>
      <c r="K4" s="37">
        <v>1.638802104E9</v>
      </c>
      <c r="L4" s="41" t="str">
        <f t="shared" si="1"/>
        <v>Freq. Mod. Europa</v>
      </c>
      <c r="M4" s="41" t="str">
        <f t="shared" si="2"/>
        <v>USAC.LPP002
Europa 2016
mat@usac.alpenclub.nl</v>
      </c>
      <c r="N4" s="41"/>
      <c r="O4" s="41"/>
      <c r="P4" s="41"/>
      <c r="Q4" s="180"/>
      <c r="R4" s="41"/>
      <c r="S4" s="41"/>
      <c r="T4" s="41"/>
      <c r="U4" s="180"/>
      <c r="V4" s="41"/>
      <c r="W4" s="181"/>
      <c r="X4" s="41"/>
      <c r="Y4" s="41"/>
      <c r="Z4" s="41"/>
      <c r="AA4" s="184"/>
      <c r="AB4" s="41"/>
      <c r="AC4" s="53" t="s">
        <v>45</v>
      </c>
      <c r="AD4" s="53" t="s">
        <v>638</v>
      </c>
      <c r="AE4" s="80"/>
      <c r="AF4" s="18"/>
      <c r="AG4" s="18"/>
      <c r="AH4" s="18"/>
      <c r="AI4" s="18"/>
      <c r="AJ4" s="18"/>
      <c r="AK4" s="18"/>
      <c r="AL4" s="18"/>
    </row>
    <row r="5" ht="15.75" customHeight="1">
      <c r="A5" s="94" t="s">
        <v>766</v>
      </c>
      <c r="B5" s="53" t="s">
        <v>761</v>
      </c>
      <c r="C5" s="37">
        <v>3.0</v>
      </c>
      <c r="D5" s="37" t="s">
        <v>770</v>
      </c>
      <c r="E5" s="37" t="s">
        <v>771</v>
      </c>
      <c r="F5" s="183">
        <v>41470.0</v>
      </c>
      <c r="G5" s="53" t="s">
        <v>78</v>
      </c>
      <c r="H5" s="53" t="s">
        <v>763</v>
      </c>
      <c r="I5" s="90" t="s">
        <v>492</v>
      </c>
      <c r="J5" s="53" t="s">
        <v>769</v>
      </c>
      <c r="K5" s="37">
        <v>1.328802776E9</v>
      </c>
      <c r="L5" s="41" t="str">
        <f t="shared" si="1"/>
        <v>Freq. Mod. Europa</v>
      </c>
      <c r="M5" s="41" t="str">
        <f t="shared" si="2"/>
        <v>USAC.LPP003
Europa 2013
mat@usac.alpenclub.nl</v>
      </c>
      <c r="N5" s="41"/>
      <c r="O5" s="41"/>
      <c r="P5" s="41"/>
      <c r="Q5" s="180"/>
      <c r="R5" s="41"/>
      <c r="S5" s="41"/>
      <c r="T5" s="41"/>
      <c r="U5" s="180"/>
      <c r="V5" s="41"/>
      <c r="W5" s="181"/>
      <c r="X5" s="41"/>
      <c r="Y5" s="41"/>
      <c r="Z5" s="41"/>
      <c r="AA5" s="184"/>
      <c r="AB5" s="41"/>
      <c r="AC5" s="53" t="s">
        <v>45</v>
      </c>
      <c r="AD5" s="53" t="s">
        <v>638</v>
      </c>
      <c r="AE5" s="80"/>
      <c r="AF5" s="18"/>
      <c r="AG5" s="18"/>
      <c r="AH5" s="18"/>
      <c r="AI5" s="18"/>
      <c r="AJ5" s="18"/>
      <c r="AK5" s="18"/>
      <c r="AL5" s="18"/>
    </row>
    <row r="6" ht="15.75" customHeight="1">
      <c r="A6" s="94" t="s">
        <v>766</v>
      </c>
      <c r="B6" s="53" t="s">
        <v>761</v>
      </c>
      <c r="C6" s="37">
        <v>4.0</v>
      </c>
      <c r="D6" s="37" t="s">
        <v>772</v>
      </c>
      <c r="E6" s="37" t="s">
        <v>773</v>
      </c>
      <c r="F6" s="183">
        <v>42621.0</v>
      </c>
      <c r="G6" s="53" t="s">
        <v>78</v>
      </c>
      <c r="H6" s="53" t="s">
        <v>763</v>
      </c>
      <c r="I6" s="90" t="s">
        <v>492</v>
      </c>
      <c r="J6" s="53" t="s">
        <v>769</v>
      </c>
      <c r="K6" s="37">
        <v>1.6368054E9</v>
      </c>
      <c r="L6" s="41" t="str">
        <f t="shared" si="1"/>
        <v>Freq. Mod. Europa</v>
      </c>
      <c r="M6" s="41" t="str">
        <f t="shared" si="2"/>
        <v>USAC.LPP004
Europa 2016
mat@usac.alpenclub.nl</v>
      </c>
      <c r="N6" s="41"/>
      <c r="O6" s="41"/>
      <c r="P6" s="41"/>
      <c r="Q6" s="180"/>
      <c r="R6" s="41"/>
      <c r="S6" s="41"/>
      <c r="T6" s="41"/>
      <c r="U6" s="180"/>
      <c r="V6" s="41"/>
      <c r="W6" s="181"/>
      <c r="X6" s="41"/>
      <c r="Y6" s="41"/>
      <c r="Z6" s="41"/>
      <c r="AA6" s="184"/>
      <c r="AB6" s="41"/>
      <c r="AC6" s="53" t="s">
        <v>45</v>
      </c>
      <c r="AD6" s="53" t="s">
        <v>638</v>
      </c>
      <c r="AE6" s="80"/>
      <c r="AF6" s="18"/>
      <c r="AG6" s="18"/>
      <c r="AH6" s="18"/>
      <c r="AI6" s="18"/>
      <c r="AJ6" s="18"/>
      <c r="AK6" s="18"/>
      <c r="AL6" s="18"/>
    </row>
    <row r="7" ht="15.75" customHeight="1">
      <c r="A7" s="94" t="s">
        <v>766</v>
      </c>
      <c r="B7" s="53" t="s">
        <v>761</v>
      </c>
      <c r="C7" s="37">
        <v>5.0</v>
      </c>
      <c r="D7" s="37" t="s">
        <v>774</v>
      </c>
      <c r="E7" s="37" t="s">
        <v>775</v>
      </c>
      <c r="F7" s="183">
        <v>41470.0</v>
      </c>
      <c r="G7" s="53" t="s">
        <v>78</v>
      </c>
      <c r="H7" s="53" t="s">
        <v>763</v>
      </c>
      <c r="I7" s="90" t="s">
        <v>492</v>
      </c>
      <c r="J7" s="53" t="s">
        <v>769</v>
      </c>
      <c r="K7" s="37">
        <v>1.328802292E9</v>
      </c>
      <c r="L7" s="41" t="str">
        <f t="shared" si="1"/>
        <v>Freq. Mod. Europa</v>
      </c>
      <c r="M7" s="41" t="str">
        <f t="shared" si="2"/>
        <v>USAC.LPP005
Europa 2013
mat@usac.alpenclub.nl</v>
      </c>
      <c r="N7" s="41"/>
      <c r="O7" s="41"/>
      <c r="P7" s="41"/>
      <c r="Q7" s="180"/>
      <c r="R7" s="41"/>
      <c r="S7" s="41"/>
      <c r="T7" s="41"/>
      <c r="U7" s="180"/>
      <c r="V7" s="41"/>
      <c r="W7" s="181"/>
      <c r="X7" s="41"/>
      <c r="Y7" s="41"/>
      <c r="Z7" s="41"/>
      <c r="AA7" s="184"/>
      <c r="AB7" s="41"/>
      <c r="AC7" s="53" t="s">
        <v>45</v>
      </c>
      <c r="AD7" s="53" t="s">
        <v>638</v>
      </c>
      <c r="AE7" s="80"/>
      <c r="AF7" s="18"/>
      <c r="AG7" s="18"/>
      <c r="AH7" s="18"/>
      <c r="AI7" s="18"/>
      <c r="AJ7" s="18"/>
      <c r="AK7" s="18"/>
      <c r="AL7" s="18"/>
    </row>
    <row r="8" ht="15.75" customHeight="1">
      <c r="A8" s="94" t="s">
        <v>776</v>
      </c>
      <c r="B8" s="53" t="s">
        <v>761</v>
      </c>
      <c r="C8" s="37">
        <v>6.0</v>
      </c>
      <c r="D8" s="37" t="s">
        <v>777</v>
      </c>
      <c r="E8" s="37" t="s">
        <v>778</v>
      </c>
      <c r="F8" s="98">
        <v>44855.0</v>
      </c>
      <c r="G8" s="53" t="s">
        <v>78</v>
      </c>
      <c r="H8" s="53" t="s">
        <v>763</v>
      </c>
      <c r="I8" s="90" t="s">
        <v>474</v>
      </c>
      <c r="J8" s="53" t="s">
        <v>769</v>
      </c>
      <c r="K8" s="37">
        <v>2.242906267E9</v>
      </c>
      <c r="L8" s="41" t="str">
        <f t="shared" si="1"/>
        <v>Freq. Mod. Europa</v>
      </c>
      <c r="M8" s="41" t="str">
        <f t="shared" si="2"/>
        <v>USAC.LPP006
Europa 2022
mat@usac.alpenclub.nl</v>
      </c>
      <c r="N8" s="41"/>
      <c r="O8" s="41"/>
      <c r="P8" s="41"/>
      <c r="Q8" s="180"/>
      <c r="R8" s="41"/>
      <c r="S8" s="41"/>
      <c r="T8" s="41"/>
      <c r="U8" s="180"/>
      <c r="V8" s="41"/>
      <c r="W8" s="181"/>
      <c r="X8" s="41"/>
      <c r="Y8" s="41"/>
      <c r="Z8" s="41"/>
      <c r="AA8" s="184"/>
      <c r="AB8" s="41"/>
      <c r="AC8" s="53" t="s">
        <v>45</v>
      </c>
      <c r="AD8" s="53" t="s">
        <v>638</v>
      </c>
      <c r="AE8" s="80"/>
      <c r="AF8" s="18"/>
      <c r="AG8" s="18"/>
      <c r="AH8" s="18"/>
      <c r="AI8" s="18"/>
      <c r="AJ8" s="18"/>
      <c r="AK8" s="18"/>
      <c r="AL8" s="18"/>
    </row>
    <row r="9" ht="15.75" customHeight="1">
      <c r="A9" s="94" t="s">
        <v>776</v>
      </c>
      <c r="B9" s="53" t="s">
        <v>761</v>
      </c>
      <c r="C9" s="37">
        <v>7.0</v>
      </c>
      <c r="D9" s="37" t="s">
        <v>779</v>
      </c>
      <c r="E9" s="37" t="s">
        <v>780</v>
      </c>
      <c r="F9" s="183">
        <v>43633.0</v>
      </c>
      <c r="G9" s="53" t="s">
        <v>78</v>
      </c>
      <c r="H9" s="53" t="s">
        <v>763</v>
      </c>
      <c r="I9" s="90" t="s">
        <v>474</v>
      </c>
      <c r="J9" s="53" t="s">
        <v>769</v>
      </c>
      <c r="K9" s="37">
        <v>1.92490139E9</v>
      </c>
      <c r="L9" s="41" t="str">
        <f t="shared" si="1"/>
        <v>Freq. Mod. Europa</v>
      </c>
      <c r="M9" s="41" t="str">
        <f t="shared" si="2"/>
        <v>USAC.LPP007
Europa 2019
mat@usac.alpenclub.nl</v>
      </c>
      <c r="N9" s="41"/>
      <c r="O9" s="41"/>
      <c r="P9" s="41"/>
      <c r="Q9" s="89" t="s">
        <v>52</v>
      </c>
      <c r="R9" s="185">
        <v>43745.0</v>
      </c>
      <c r="S9" s="41"/>
      <c r="T9" s="41"/>
      <c r="U9" s="89" t="s">
        <v>52</v>
      </c>
      <c r="V9" s="185">
        <v>43745.0</v>
      </c>
      <c r="W9" s="186">
        <v>260.09</v>
      </c>
      <c r="X9" s="41"/>
      <c r="Y9" s="41"/>
      <c r="Z9" s="41"/>
      <c r="AA9" s="184"/>
      <c r="AB9" s="41"/>
      <c r="AC9" s="53" t="s">
        <v>45</v>
      </c>
      <c r="AD9" s="53" t="s">
        <v>638</v>
      </c>
      <c r="AE9" s="80"/>
      <c r="AF9" s="18"/>
      <c r="AG9" s="18"/>
      <c r="AH9" s="18"/>
      <c r="AI9" s="18"/>
      <c r="AJ9" s="18"/>
      <c r="AK9" s="18"/>
      <c r="AL9" s="18"/>
    </row>
    <row r="10" ht="15.75" customHeight="1">
      <c r="A10" s="94" t="s">
        <v>776</v>
      </c>
      <c r="B10" s="53" t="s">
        <v>761</v>
      </c>
      <c r="C10" s="37">
        <v>8.0</v>
      </c>
      <c r="D10" s="37" t="s">
        <v>781</v>
      </c>
      <c r="E10" s="37" t="s">
        <v>782</v>
      </c>
      <c r="F10" s="183">
        <v>44715.0</v>
      </c>
      <c r="G10" s="53" t="s">
        <v>78</v>
      </c>
      <c r="H10" s="53" t="s">
        <v>763</v>
      </c>
      <c r="I10" s="90" t="s">
        <v>474</v>
      </c>
      <c r="J10" s="53" t="s">
        <v>769</v>
      </c>
      <c r="K10" s="37">
        <v>2.222906545E9</v>
      </c>
      <c r="L10" s="41" t="str">
        <f t="shared" si="1"/>
        <v>Freq. Mod. Europa</v>
      </c>
      <c r="M10" s="41" t="str">
        <f t="shared" si="2"/>
        <v>USAC.LPP008
Europa 2022
mat@usac.alpenclub.nl</v>
      </c>
      <c r="N10" s="41"/>
      <c r="O10" s="41"/>
      <c r="P10" s="41"/>
      <c r="Q10" s="180"/>
      <c r="R10" s="41"/>
      <c r="S10" s="41"/>
      <c r="T10" s="41"/>
      <c r="U10" s="180"/>
      <c r="V10" s="41"/>
      <c r="W10" s="181"/>
      <c r="X10" s="41"/>
      <c r="Y10" s="41"/>
      <c r="Z10" s="41"/>
      <c r="AA10" s="184"/>
      <c r="AB10" s="41"/>
      <c r="AC10" s="53" t="s">
        <v>45</v>
      </c>
      <c r="AD10" s="53" t="s">
        <v>638</v>
      </c>
      <c r="AE10" s="80"/>
      <c r="AF10" s="18"/>
      <c r="AG10" s="18"/>
      <c r="AH10" s="18"/>
      <c r="AI10" s="18"/>
      <c r="AJ10" s="18"/>
      <c r="AK10" s="18"/>
      <c r="AL10" s="18"/>
    </row>
    <row r="11" ht="15.75" customHeight="1">
      <c r="A11" s="94" t="s">
        <v>776</v>
      </c>
      <c r="B11" s="53" t="s">
        <v>761</v>
      </c>
      <c r="C11" s="37">
        <v>9.0</v>
      </c>
      <c r="D11" s="37" t="s">
        <v>783</v>
      </c>
      <c r="E11" s="37" t="s">
        <v>784</v>
      </c>
      <c r="F11" s="183">
        <v>42980.0</v>
      </c>
      <c r="G11" s="53" t="s">
        <v>78</v>
      </c>
      <c r="H11" s="53" t="s">
        <v>763</v>
      </c>
      <c r="I11" s="90" t="s">
        <v>474</v>
      </c>
      <c r="J11" s="53" t="s">
        <v>769</v>
      </c>
      <c r="K11" s="37">
        <v>1.735904326E9</v>
      </c>
      <c r="L11" s="41" t="str">
        <f t="shared" si="1"/>
        <v>Freq. Mod. Europa</v>
      </c>
      <c r="M11" s="41" t="str">
        <f t="shared" si="2"/>
        <v>USAC.LPP009
Europa 2017
mat@usac.alpenclub.nl</v>
      </c>
      <c r="N11" s="41"/>
      <c r="O11" s="41"/>
      <c r="P11" s="41"/>
      <c r="Q11" s="180"/>
      <c r="R11" s="41"/>
      <c r="S11" s="41"/>
      <c r="T11" s="41"/>
      <c r="U11" s="180"/>
      <c r="V11" s="41"/>
      <c r="W11" s="181"/>
      <c r="X11" s="41"/>
      <c r="Y11" s="41"/>
      <c r="Z11" s="41"/>
      <c r="AA11" s="184"/>
      <c r="AB11" s="41"/>
      <c r="AC11" s="53" t="s">
        <v>45</v>
      </c>
      <c r="AD11" s="53" t="s">
        <v>638</v>
      </c>
      <c r="AE11" s="80"/>
      <c r="AF11" s="18"/>
      <c r="AG11" s="18"/>
      <c r="AH11" s="18"/>
      <c r="AI11" s="18"/>
      <c r="AJ11" s="18"/>
      <c r="AK11" s="18"/>
      <c r="AL11" s="18"/>
    </row>
    <row r="12" ht="15.75" customHeight="1">
      <c r="A12" s="94" t="s">
        <v>776</v>
      </c>
      <c r="B12" s="53" t="s">
        <v>761</v>
      </c>
      <c r="C12" s="37">
        <v>10.0</v>
      </c>
      <c r="D12" s="37" t="s">
        <v>785</v>
      </c>
      <c r="E12" s="37" t="s">
        <v>786</v>
      </c>
      <c r="F12" s="183">
        <v>42994.0</v>
      </c>
      <c r="G12" s="53" t="s">
        <v>78</v>
      </c>
      <c r="H12" s="53" t="s">
        <v>763</v>
      </c>
      <c r="I12" s="90" t="s">
        <v>474</v>
      </c>
      <c r="J12" s="53" t="s">
        <v>769</v>
      </c>
      <c r="K12" s="37">
        <v>1.737902667E9</v>
      </c>
      <c r="L12" s="41" t="str">
        <f t="shared" si="1"/>
        <v>Freq. Mod. Europa</v>
      </c>
      <c r="M12" s="41" t="str">
        <f t="shared" si="2"/>
        <v>USAC.LPP010
Europa 2017
mat@usac.alpenclub.nl</v>
      </c>
      <c r="N12" s="41"/>
      <c r="O12" s="41"/>
      <c r="P12" s="41"/>
      <c r="Q12" s="180"/>
      <c r="R12" s="41"/>
      <c r="S12" s="41"/>
      <c r="T12" s="41"/>
      <c r="U12" s="180"/>
      <c r="V12" s="41"/>
      <c r="W12" s="181"/>
      <c r="X12" s="41"/>
      <c r="Y12" s="41"/>
      <c r="Z12" s="41"/>
      <c r="AA12" s="184"/>
      <c r="AB12" s="41"/>
      <c r="AC12" s="53" t="s">
        <v>45</v>
      </c>
      <c r="AD12" s="53" t="s">
        <v>638</v>
      </c>
      <c r="AE12" s="80"/>
      <c r="AF12" s="18"/>
      <c r="AG12" s="18"/>
      <c r="AH12" s="18"/>
      <c r="AI12" s="18"/>
      <c r="AJ12" s="18"/>
      <c r="AK12" s="18"/>
      <c r="AL12" s="18"/>
    </row>
    <row r="13" ht="15.75" customHeight="1">
      <c r="A13" s="94" t="s">
        <v>776</v>
      </c>
      <c r="B13" s="53" t="s">
        <v>761</v>
      </c>
      <c r="C13" s="37">
        <v>11.0</v>
      </c>
      <c r="D13" s="37" t="s">
        <v>787</v>
      </c>
      <c r="E13" s="37" t="s">
        <v>788</v>
      </c>
      <c r="F13" s="183">
        <v>44715.0</v>
      </c>
      <c r="G13" s="53" t="s">
        <v>78</v>
      </c>
      <c r="H13" s="53" t="s">
        <v>763</v>
      </c>
      <c r="I13" s="90" t="s">
        <v>474</v>
      </c>
      <c r="J13" s="53" t="s">
        <v>769</v>
      </c>
      <c r="K13" s="37">
        <v>2.22290591E9</v>
      </c>
      <c r="L13" s="41" t="str">
        <f t="shared" si="1"/>
        <v>Freq. Mod. Europa</v>
      </c>
      <c r="M13" s="41" t="str">
        <f t="shared" si="2"/>
        <v>USAC.LPP011
Europa 2022
mat@usac.alpenclub.nl</v>
      </c>
      <c r="N13" s="41"/>
      <c r="O13" s="41"/>
      <c r="P13" s="41"/>
      <c r="Q13" s="180"/>
      <c r="R13" s="41"/>
      <c r="S13" s="41"/>
      <c r="T13" s="41"/>
      <c r="U13" s="180"/>
      <c r="V13" s="41"/>
      <c r="W13" s="181"/>
      <c r="X13" s="41"/>
      <c r="Y13" s="41"/>
      <c r="Z13" s="41"/>
      <c r="AA13" s="184"/>
      <c r="AB13" s="41"/>
      <c r="AC13" s="53" t="s">
        <v>45</v>
      </c>
      <c r="AD13" s="53" t="s">
        <v>638</v>
      </c>
      <c r="AE13" s="80"/>
      <c r="AF13" s="18"/>
      <c r="AG13" s="18"/>
      <c r="AH13" s="18"/>
      <c r="AI13" s="18"/>
      <c r="AJ13" s="18"/>
      <c r="AK13" s="18"/>
      <c r="AL13" s="18"/>
    </row>
    <row r="14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18"/>
      <c r="AG14" s="18"/>
      <c r="AH14" s="18"/>
      <c r="AI14" s="18"/>
      <c r="AJ14" s="18"/>
      <c r="AK14" s="18"/>
      <c r="AL14" s="18"/>
    </row>
    <row r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</row>
    <row r="1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</row>
  </sheetData>
  <dataValidations>
    <dataValidation type="list" allowBlank="1" sqref="G2:G13">
      <formula1>"Mammut"</formula1>
    </dataValidation>
    <dataValidation type="list" allowBlank="1" sqref="J2:J13">
      <formula1>"Bakje,Geen"</formula1>
    </dataValidation>
    <dataValidation type="list" allowBlank="1" sqref="Q2:Q13">
      <formula1>"Factuur"</formula1>
    </dataValidation>
    <dataValidation type="custom" allowBlank="1" showDropDown="1" sqref="AA2:AA13">
      <formula1>OR(NOT(ISERROR(DATEVALUE(AA2))), AND(ISNUMBER(AA2), LEFT(CELL("format", AA2))="D"))</formula1>
    </dataValidation>
    <dataValidation type="list" allowBlank="1" sqref="I2:I13">
      <formula1>"Oranje,Grijs,Rood,Groen"</formula1>
    </dataValidation>
    <dataValidation type="list" allowBlank="1" sqref="AC2:AC13">
      <formula1>"Geen,Matcom"</formula1>
    </dataValidation>
    <dataValidation type="list" allowBlank="1" sqref="H2:H13">
      <formula1>"Europa"</formula1>
    </dataValidation>
    <dataValidation type="custom" allowBlank="1" showDropDown="1" sqref="W2:W13">
      <formula1>AND(ISNUMBER(W2),(NOT(OR(NOT(ISERROR(DATEVALUE(W2))), AND(ISNUMBER(W2), LEFT(CELL("format", W2))="D")))))</formula1>
    </dataValidation>
    <dataValidation type="list" allowBlank="1" sqref="B2:B13">
      <formula1>"Lawinepieper"</formula1>
    </dataValidation>
    <dataValidation type="list" allowBlank="1" sqref="AD2:AD13">
      <formula1>"Afgeschreven,Herinventarisatie nodig"</formula1>
    </dataValidation>
    <dataValidation type="list" allowBlank="1" sqref="U2:U13">
      <formula1>"Factuur"</formula1>
    </dataValidation>
  </dataValidations>
  <drawing r:id="rId1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6" max="6" width="16.38"/>
    <col customWidth="1" min="11" max="11" width="13.5"/>
    <col customWidth="1" min="31" max="31" width="23.13"/>
    <col customWidth="1" min="32" max="32" width="20.75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187" t="s">
        <v>757</v>
      </c>
      <c r="F1" s="31" t="s">
        <v>9</v>
      </c>
      <c r="G1" s="31" t="s">
        <v>10</v>
      </c>
      <c r="H1" s="31" t="s">
        <v>789</v>
      </c>
      <c r="I1" s="31" t="s">
        <v>790</v>
      </c>
      <c r="J1" s="188" t="s">
        <v>7</v>
      </c>
      <c r="K1" s="189" t="s">
        <v>791</v>
      </c>
      <c r="L1" s="31" t="s">
        <v>11</v>
      </c>
      <c r="M1" s="31" t="s">
        <v>13</v>
      </c>
      <c r="N1" s="32" t="s">
        <v>14</v>
      </c>
      <c r="O1" s="32" t="s">
        <v>15</v>
      </c>
      <c r="P1" s="32" t="s">
        <v>16</v>
      </c>
      <c r="Q1" s="32" t="s">
        <v>17</v>
      </c>
      <c r="R1" s="32" t="s">
        <v>18</v>
      </c>
      <c r="S1" s="31" t="s">
        <v>19</v>
      </c>
      <c r="T1" s="32" t="s">
        <v>325</v>
      </c>
      <c r="U1" s="32" t="s">
        <v>21</v>
      </c>
      <c r="V1" s="31" t="s">
        <v>22</v>
      </c>
      <c r="W1" s="32" t="s">
        <v>23</v>
      </c>
      <c r="X1" s="31" t="s">
        <v>24</v>
      </c>
      <c r="Y1" s="31" t="s">
        <v>33</v>
      </c>
      <c r="Z1" s="31" t="s">
        <v>25</v>
      </c>
      <c r="AA1" s="31" t="s">
        <v>26</v>
      </c>
      <c r="AB1" s="31" t="s">
        <v>27</v>
      </c>
      <c r="AC1" s="31" t="s">
        <v>28</v>
      </c>
      <c r="AD1" s="31" t="s">
        <v>29</v>
      </c>
      <c r="AE1" s="31" t="s">
        <v>30</v>
      </c>
      <c r="AF1" s="31" t="s">
        <v>35</v>
      </c>
      <c r="AG1" s="34"/>
      <c r="AH1" s="34"/>
      <c r="AI1" s="34"/>
      <c r="AJ1" s="34"/>
      <c r="AK1" s="34"/>
      <c r="AL1" s="34"/>
      <c r="AM1" s="34"/>
    </row>
    <row r="2">
      <c r="A2" s="94" t="s">
        <v>792</v>
      </c>
      <c r="B2" s="53" t="s">
        <v>793</v>
      </c>
      <c r="C2" s="37">
        <v>2.0</v>
      </c>
      <c r="D2" s="37" t="s">
        <v>794</v>
      </c>
      <c r="E2" s="190" t="s">
        <v>768</v>
      </c>
      <c r="F2" s="182">
        <v>42887.0</v>
      </c>
      <c r="G2" s="37" t="s">
        <v>78</v>
      </c>
      <c r="H2" s="37">
        <v>250.0</v>
      </c>
      <c r="I2" s="37">
        <v>240.0</v>
      </c>
      <c r="J2" s="37" t="s">
        <v>509</v>
      </c>
      <c r="K2" s="53" t="s">
        <v>795</v>
      </c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53" t="s">
        <v>45</v>
      </c>
      <c r="AE2" s="53" t="s">
        <v>638</v>
      </c>
      <c r="AF2" s="191" t="s">
        <v>796</v>
      </c>
      <c r="AG2" s="18"/>
      <c r="AH2" s="18"/>
      <c r="AI2" s="18"/>
      <c r="AJ2" s="18"/>
      <c r="AK2" s="18"/>
      <c r="AL2" s="18"/>
      <c r="AM2" s="18"/>
    </row>
    <row r="3">
      <c r="A3" s="94" t="s">
        <v>797</v>
      </c>
      <c r="B3" s="53" t="s">
        <v>793</v>
      </c>
      <c r="C3" s="37">
        <v>3.0</v>
      </c>
      <c r="D3" s="37" t="s">
        <v>798</v>
      </c>
      <c r="E3" s="192" t="s">
        <v>771</v>
      </c>
      <c r="F3" s="182">
        <v>41640.0</v>
      </c>
      <c r="G3" s="37" t="s">
        <v>799</v>
      </c>
      <c r="H3" s="37">
        <v>242.0</v>
      </c>
      <c r="I3" s="37">
        <v>210.0</v>
      </c>
      <c r="J3" s="37" t="s">
        <v>485</v>
      </c>
      <c r="K3" s="53" t="s">
        <v>795</v>
      </c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53" t="s">
        <v>45</v>
      </c>
      <c r="AE3" s="53" t="s">
        <v>638</v>
      </c>
      <c r="AF3" s="80"/>
      <c r="AG3" s="18"/>
      <c r="AH3" s="18"/>
      <c r="AI3" s="18"/>
      <c r="AJ3" s="18"/>
      <c r="AK3" s="18"/>
      <c r="AL3" s="18"/>
      <c r="AM3" s="18"/>
    </row>
    <row r="4">
      <c r="A4" s="94" t="s">
        <v>797</v>
      </c>
      <c r="B4" s="53" t="s">
        <v>793</v>
      </c>
      <c r="C4" s="37">
        <v>4.0</v>
      </c>
      <c r="D4" s="37" t="s">
        <v>800</v>
      </c>
      <c r="E4" s="190" t="s">
        <v>773</v>
      </c>
      <c r="F4" s="182">
        <v>41640.0</v>
      </c>
      <c r="G4" s="37" t="s">
        <v>799</v>
      </c>
      <c r="H4" s="37">
        <v>242.0</v>
      </c>
      <c r="I4" s="37">
        <v>210.0</v>
      </c>
      <c r="J4" s="37" t="s">
        <v>485</v>
      </c>
      <c r="K4" s="53" t="s">
        <v>795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53" t="s">
        <v>45</v>
      </c>
      <c r="AE4" s="53" t="s">
        <v>638</v>
      </c>
      <c r="AF4" s="80"/>
      <c r="AG4" s="18"/>
      <c r="AH4" s="18"/>
      <c r="AI4" s="18"/>
      <c r="AJ4" s="18"/>
      <c r="AK4" s="18"/>
      <c r="AL4" s="18"/>
      <c r="AM4" s="18"/>
    </row>
    <row r="5">
      <c r="A5" s="94" t="s">
        <v>797</v>
      </c>
      <c r="B5" s="53" t="s">
        <v>793</v>
      </c>
      <c r="C5" s="37">
        <v>5.0</v>
      </c>
      <c r="D5" s="37" t="s">
        <v>801</v>
      </c>
      <c r="E5" s="192" t="s">
        <v>775</v>
      </c>
      <c r="F5" s="182">
        <v>41640.0</v>
      </c>
      <c r="G5" s="37" t="s">
        <v>799</v>
      </c>
      <c r="H5" s="37">
        <v>242.0</v>
      </c>
      <c r="I5" s="37">
        <v>210.0</v>
      </c>
      <c r="J5" s="37" t="s">
        <v>485</v>
      </c>
      <c r="K5" s="53" t="s">
        <v>795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53" t="s">
        <v>45</v>
      </c>
      <c r="AE5" s="53" t="s">
        <v>638</v>
      </c>
      <c r="AF5" s="80"/>
      <c r="AG5" s="18"/>
      <c r="AH5" s="18"/>
      <c r="AI5" s="18"/>
      <c r="AJ5" s="18"/>
      <c r="AK5" s="18"/>
      <c r="AL5" s="18"/>
      <c r="AM5" s="18"/>
    </row>
    <row r="6">
      <c r="A6" s="94" t="s">
        <v>802</v>
      </c>
      <c r="B6" s="53" t="s">
        <v>793</v>
      </c>
      <c r="C6" s="37">
        <v>6.0</v>
      </c>
      <c r="D6" s="37" t="s">
        <v>803</v>
      </c>
      <c r="E6" s="190" t="s">
        <v>778</v>
      </c>
      <c r="F6" s="182">
        <v>39814.0</v>
      </c>
      <c r="G6" s="37" t="s">
        <v>804</v>
      </c>
      <c r="H6" s="37">
        <v>266.0</v>
      </c>
      <c r="I6" s="37">
        <v>225.0</v>
      </c>
      <c r="J6" s="37" t="s">
        <v>340</v>
      </c>
      <c r="K6" s="53" t="s">
        <v>795</v>
      </c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53" t="s">
        <v>45</v>
      </c>
      <c r="AE6" s="53" t="s">
        <v>638</v>
      </c>
      <c r="AF6" s="80"/>
      <c r="AG6" s="18"/>
      <c r="AH6" s="18"/>
      <c r="AI6" s="18"/>
      <c r="AJ6" s="18"/>
      <c r="AK6" s="18"/>
      <c r="AL6" s="18"/>
      <c r="AM6" s="18"/>
    </row>
    <row r="7">
      <c r="A7" s="94" t="s">
        <v>802</v>
      </c>
      <c r="B7" s="53" t="s">
        <v>793</v>
      </c>
      <c r="C7" s="37">
        <v>7.0</v>
      </c>
      <c r="D7" s="37" t="s">
        <v>805</v>
      </c>
      <c r="E7" s="192" t="s">
        <v>780</v>
      </c>
      <c r="F7" s="182">
        <v>39448.0</v>
      </c>
      <c r="G7" s="37" t="s">
        <v>804</v>
      </c>
      <c r="H7" s="37">
        <v>266.0</v>
      </c>
      <c r="I7" s="37">
        <v>182.0</v>
      </c>
      <c r="J7" s="37" t="s">
        <v>340</v>
      </c>
      <c r="K7" s="53" t="s">
        <v>795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53" t="s">
        <v>45</v>
      </c>
      <c r="AE7" s="53" t="s">
        <v>638</v>
      </c>
      <c r="AF7" s="80"/>
      <c r="AG7" s="18"/>
      <c r="AH7" s="18"/>
      <c r="AI7" s="18"/>
      <c r="AJ7" s="18"/>
      <c r="AK7" s="18"/>
      <c r="AL7" s="18"/>
      <c r="AM7" s="18"/>
    </row>
    <row r="8">
      <c r="A8" s="94" t="s">
        <v>792</v>
      </c>
      <c r="B8" s="53" t="s">
        <v>793</v>
      </c>
      <c r="C8" s="37">
        <v>8.0</v>
      </c>
      <c r="D8" s="37" t="s">
        <v>806</v>
      </c>
      <c r="E8" s="190" t="s">
        <v>782</v>
      </c>
      <c r="F8" s="182">
        <v>42887.0</v>
      </c>
      <c r="G8" s="37" t="s">
        <v>78</v>
      </c>
      <c r="H8" s="37">
        <v>250.0</v>
      </c>
      <c r="I8" s="37">
        <v>240.0</v>
      </c>
      <c r="J8" s="37" t="s">
        <v>509</v>
      </c>
      <c r="K8" s="53" t="s">
        <v>795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53" t="s">
        <v>45</v>
      </c>
      <c r="AE8" s="53" t="s">
        <v>638</v>
      </c>
      <c r="AF8" s="191" t="s">
        <v>796</v>
      </c>
      <c r="AG8" s="18"/>
      <c r="AH8" s="18"/>
      <c r="AI8" s="18"/>
      <c r="AJ8" s="18"/>
      <c r="AK8" s="18"/>
      <c r="AL8" s="18"/>
      <c r="AM8" s="18"/>
    </row>
    <row r="9">
      <c r="A9" s="94" t="s">
        <v>792</v>
      </c>
      <c r="B9" s="53" t="s">
        <v>793</v>
      </c>
      <c r="C9" s="37">
        <v>9.0</v>
      </c>
      <c r="D9" s="37" t="s">
        <v>807</v>
      </c>
      <c r="E9" s="192" t="s">
        <v>784</v>
      </c>
      <c r="F9" s="182">
        <v>42887.0</v>
      </c>
      <c r="G9" s="37" t="s">
        <v>78</v>
      </c>
      <c r="H9" s="37">
        <v>250.0</v>
      </c>
      <c r="I9" s="37">
        <v>240.0</v>
      </c>
      <c r="J9" s="37" t="s">
        <v>509</v>
      </c>
      <c r="K9" s="53" t="s">
        <v>795</v>
      </c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53" t="s">
        <v>45</v>
      </c>
      <c r="AE9" s="53" t="s">
        <v>638</v>
      </c>
      <c r="AF9" s="191" t="s">
        <v>796</v>
      </c>
      <c r="AG9" s="18"/>
      <c r="AH9" s="18"/>
      <c r="AI9" s="18"/>
      <c r="AJ9" s="18"/>
      <c r="AK9" s="18"/>
      <c r="AL9" s="18"/>
      <c r="AM9" s="18"/>
    </row>
    <row r="10">
      <c r="A10" s="94" t="s">
        <v>802</v>
      </c>
      <c r="B10" s="53" t="s">
        <v>793</v>
      </c>
      <c r="C10" s="37">
        <v>10.0</v>
      </c>
      <c r="D10" s="37" t="s">
        <v>808</v>
      </c>
      <c r="E10" s="190" t="s">
        <v>786</v>
      </c>
      <c r="F10" s="182">
        <v>39448.0</v>
      </c>
      <c r="G10" s="37" t="s">
        <v>804</v>
      </c>
      <c r="H10" s="37">
        <v>266.0</v>
      </c>
      <c r="I10" s="37">
        <v>182.0</v>
      </c>
      <c r="J10" s="37" t="s">
        <v>340</v>
      </c>
      <c r="K10" s="53" t="s">
        <v>43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53" t="s">
        <v>45</v>
      </c>
      <c r="AE10" s="53" t="s">
        <v>638</v>
      </c>
      <c r="AF10" s="80"/>
      <c r="AG10" s="18"/>
      <c r="AH10" s="18"/>
      <c r="AI10" s="18"/>
      <c r="AJ10" s="18"/>
      <c r="AK10" s="18"/>
      <c r="AL10" s="18"/>
      <c r="AM10" s="18"/>
    </row>
    <row r="11">
      <c r="A11" s="94" t="s">
        <v>802</v>
      </c>
      <c r="B11" s="53" t="s">
        <v>793</v>
      </c>
      <c r="C11" s="37">
        <v>11.0</v>
      </c>
      <c r="D11" s="37" t="s">
        <v>809</v>
      </c>
      <c r="E11" s="192" t="s">
        <v>788</v>
      </c>
      <c r="F11" s="182">
        <v>39448.0</v>
      </c>
      <c r="G11" s="37" t="s">
        <v>804</v>
      </c>
      <c r="H11" s="37">
        <v>266.0</v>
      </c>
      <c r="I11" s="37">
        <v>182.0</v>
      </c>
      <c r="J11" s="37" t="s">
        <v>340</v>
      </c>
      <c r="K11" s="53" t="s">
        <v>795</v>
      </c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53" t="s">
        <v>45</v>
      </c>
      <c r="AE11" s="53" t="s">
        <v>638</v>
      </c>
      <c r="AF11" s="191" t="s">
        <v>796</v>
      </c>
      <c r="AG11" s="18"/>
      <c r="AH11" s="18"/>
      <c r="AI11" s="18"/>
      <c r="AJ11" s="18"/>
      <c r="AK11" s="18"/>
      <c r="AL11" s="18"/>
      <c r="AM11" s="18"/>
    </row>
    <row r="12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8"/>
      <c r="AH12" s="18"/>
      <c r="AI12" s="18"/>
      <c r="AJ12" s="18"/>
      <c r="AK12" s="18"/>
      <c r="AL12" s="18"/>
      <c r="AM12" s="18"/>
    </row>
    <row r="1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</row>
    <row r="1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</row>
    <row r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</row>
    <row r="1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</row>
    <row r="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</row>
  </sheetData>
  <dataValidations>
    <dataValidation type="list" allowBlank="1" sqref="B2:B11">
      <formula1>"Sonde"</formula1>
    </dataValidation>
    <dataValidation type="custom" allowBlank="1" showDropDown="1" sqref="F2:F11">
      <formula1>OR(NOT(ISERROR(DATEVALUE(F2))), AND(ISNUMBER(F2), LEFT(CELL("format", F2))="D"))</formula1>
    </dataValidation>
    <dataValidation type="list" allowBlank="1" sqref="AE2:AE11">
      <formula1>"Herinventarisatie nodig"</formula1>
    </dataValidation>
    <dataValidation type="list" allowBlank="1" sqref="K2:K11">
      <formula1>"Tasje,Geen"</formula1>
    </dataValidation>
    <dataValidation type="list" allowBlank="1" sqref="AD2:AD11">
      <formula1>"Matcom"</formula1>
    </dataValidation>
  </dataValidations>
  <drawing r:id="rId1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7" max="11" width="22.5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187" t="s">
        <v>757</v>
      </c>
      <c r="F1" s="31" t="s">
        <v>9</v>
      </c>
      <c r="G1" s="31" t="s">
        <v>10</v>
      </c>
      <c r="H1" s="31" t="s">
        <v>810</v>
      </c>
      <c r="I1" s="31" t="s">
        <v>811</v>
      </c>
      <c r="J1" s="31" t="s">
        <v>812</v>
      </c>
      <c r="K1" s="31" t="s">
        <v>702</v>
      </c>
      <c r="L1" s="31" t="s">
        <v>11</v>
      </c>
      <c r="M1" s="31" t="s">
        <v>13</v>
      </c>
      <c r="N1" s="32" t="s">
        <v>14</v>
      </c>
      <c r="O1" s="32" t="s">
        <v>15</v>
      </c>
      <c r="P1" s="32" t="s">
        <v>16</v>
      </c>
      <c r="Q1" s="32" t="s">
        <v>17</v>
      </c>
      <c r="R1" s="32" t="s">
        <v>18</v>
      </c>
      <c r="S1" s="31" t="s">
        <v>19</v>
      </c>
      <c r="T1" s="32" t="s">
        <v>325</v>
      </c>
      <c r="U1" s="32" t="s">
        <v>21</v>
      </c>
      <c r="V1" s="31" t="s">
        <v>22</v>
      </c>
      <c r="W1" s="32" t="s">
        <v>23</v>
      </c>
      <c r="X1" s="31" t="s">
        <v>24</v>
      </c>
      <c r="Y1" s="31" t="s">
        <v>33</v>
      </c>
      <c r="Z1" s="31" t="s">
        <v>25</v>
      </c>
      <c r="AA1" s="31" t="s">
        <v>26</v>
      </c>
      <c r="AB1" s="31" t="s">
        <v>27</v>
      </c>
      <c r="AC1" s="31" t="s">
        <v>28</v>
      </c>
      <c r="AD1" s="31" t="s">
        <v>29</v>
      </c>
      <c r="AE1" s="31" t="s">
        <v>30</v>
      </c>
      <c r="AF1" s="31" t="s">
        <v>35</v>
      </c>
      <c r="AG1" s="34"/>
      <c r="AH1" s="34"/>
      <c r="AI1" s="34"/>
      <c r="AJ1" s="34"/>
      <c r="AK1" s="34"/>
      <c r="AL1" s="34"/>
      <c r="AM1" s="34"/>
    </row>
    <row r="2">
      <c r="A2" s="94" t="s">
        <v>813</v>
      </c>
      <c r="B2" s="37" t="s">
        <v>814</v>
      </c>
      <c r="C2" s="37">
        <v>2.0</v>
      </c>
      <c r="D2" s="37" t="s">
        <v>815</v>
      </c>
      <c r="E2" s="190" t="s">
        <v>768</v>
      </c>
      <c r="F2" s="37">
        <v>2000.0</v>
      </c>
      <c r="G2" s="37" t="s">
        <v>326</v>
      </c>
      <c r="H2" s="53" t="s">
        <v>340</v>
      </c>
      <c r="I2" s="53" t="s">
        <v>340</v>
      </c>
      <c r="J2" s="53" t="s">
        <v>485</v>
      </c>
      <c r="K2" s="89" t="s">
        <v>816</v>
      </c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80"/>
      <c r="AG2" s="18"/>
      <c r="AH2" s="18"/>
      <c r="AI2" s="18"/>
      <c r="AJ2" s="18"/>
      <c r="AK2" s="18"/>
      <c r="AL2" s="18"/>
      <c r="AM2" s="18"/>
    </row>
    <row r="3">
      <c r="A3" s="94" t="s">
        <v>817</v>
      </c>
      <c r="B3" s="37" t="s">
        <v>814</v>
      </c>
      <c r="C3" s="37">
        <v>3.0</v>
      </c>
      <c r="D3" s="37" t="s">
        <v>818</v>
      </c>
      <c r="E3" s="192" t="s">
        <v>771</v>
      </c>
      <c r="F3" s="37">
        <v>2017.0</v>
      </c>
      <c r="G3" s="37" t="s">
        <v>819</v>
      </c>
      <c r="H3" s="53" t="s">
        <v>508</v>
      </c>
      <c r="I3" s="53" t="s">
        <v>340</v>
      </c>
      <c r="J3" s="53" t="s">
        <v>508</v>
      </c>
      <c r="K3" s="89" t="s">
        <v>816</v>
      </c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80"/>
      <c r="AG3" s="18"/>
      <c r="AH3" s="18"/>
      <c r="AI3" s="18"/>
      <c r="AJ3" s="18"/>
      <c r="AK3" s="18"/>
      <c r="AL3" s="18"/>
      <c r="AM3" s="18"/>
    </row>
    <row r="4">
      <c r="A4" s="94" t="s">
        <v>820</v>
      </c>
      <c r="B4" s="37" t="s">
        <v>814</v>
      </c>
      <c r="C4" s="37">
        <v>4.0</v>
      </c>
      <c r="D4" s="37" t="s">
        <v>821</v>
      </c>
      <c r="E4" s="190" t="s">
        <v>773</v>
      </c>
      <c r="F4" s="37">
        <v>2009.0</v>
      </c>
      <c r="G4" s="37" t="s">
        <v>804</v>
      </c>
      <c r="H4" s="53" t="s">
        <v>384</v>
      </c>
      <c r="I4" s="53" t="s">
        <v>340</v>
      </c>
      <c r="J4" s="53" t="s">
        <v>384</v>
      </c>
      <c r="K4" s="53" t="s">
        <v>822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80"/>
      <c r="AG4" s="18"/>
      <c r="AH4" s="18"/>
      <c r="AI4" s="18"/>
      <c r="AJ4" s="18"/>
      <c r="AK4" s="18"/>
      <c r="AL4" s="18"/>
      <c r="AM4" s="18"/>
    </row>
    <row r="5">
      <c r="A5" s="94" t="s">
        <v>823</v>
      </c>
      <c r="B5" s="37" t="s">
        <v>814</v>
      </c>
      <c r="C5" s="37">
        <v>5.0</v>
      </c>
      <c r="D5" s="37" t="s">
        <v>824</v>
      </c>
      <c r="E5" s="192" t="s">
        <v>775</v>
      </c>
      <c r="F5" s="37">
        <v>2001.0</v>
      </c>
      <c r="G5" s="37" t="s">
        <v>799</v>
      </c>
      <c r="H5" s="53" t="s">
        <v>340</v>
      </c>
      <c r="I5" s="53" t="s">
        <v>485</v>
      </c>
      <c r="J5" s="53" t="s">
        <v>508</v>
      </c>
      <c r="K5" s="89" t="s">
        <v>816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80"/>
      <c r="AG5" s="18"/>
      <c r="AH5" s="18"/>
      <c r="AI5" s="18"/>
      <c r="AJ5" s="18"/>
      <c r="AK5" s="18"/>
      <c r="AL5" s="18"/>
      <c r="AM5" s="18"/>
    </row>
    <row r="6">
      <c r="A6" s="94" t="s">
        <v>820</v>
      </c>
      <c r="B6" s="37" t="s">
        <v>814</v>
      </c>
      <c r="C6" s="37">
        <v>6.0</v>
      </c>
      <c r="D6" s="37" t="s">
        <v>825</v>
      </c>
      <c r="E6" s="190" t="s">
        <v>778</v>
      </c>
      <c r="F6" s="37">
        <v>2008.0</v>
      </c>
      <c r="G6" s="37" t="s">
        <v>826</v>
      </c>
      <c r="H6" s="53" t="s">
        <v>384</v>
      </c>
      <c r="I6" s="53" t="s">
        <v>340</v>
      </c>
      <c r="J6" s="53" t="s">
        <v>377</v>
      </c>
      <c r="K6" s="53" t="s">
        <v>822</v>
      </c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80"/>
      <c r="AG6" s="18"/>
      <c r="AH6" s="18"/>
      <c r="AI6" s="18"/>
      <c r="AJ6" s="18"/>
      <c r="AK6" s="18"/>
      <c r="AL6" s="18"/>
      <c r="AM6" s="18"/>
    </row>
    <row r="7">
      <c r="A7" s="94" t="s">
        <v>820</v>
      </c>
      <c r="B7" s="37" t="s">
        <v>814</v>
      </c>
      <c r="C7" s="37">
        <v>7.0</v>
      </c>
      <c r="D7" s="37" t="s">
        <v>827</v>
      </c>
      <c r="E7" s="192" t="s">
        <v>780</v>
      </c>
      <c r="F7" s="37">
        <v>2000.0</v>
      </c>
      <c r="G7" s="37" t="s">
        <v>804</v>
      </c>
      <c r="H7" s="53" t="s">
        <v>364</v>
      </c>
      <c r="I7" s="53" t="s">
        <v>340</v>
      </c>
      <c r="J7" s="53" t="s">
        <v>364</v>
      </c>
      <c r="K7" s="53" t="s">
        <v>822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80"/>
      <c r="AG7" s="18"/>
      <c r="AH7" s="18"/>
      <c r="AI7" s="18"/>
      <c r="AJ7" s="18"/>
      <c r="AK7" s="18"/>
      <c r="AL7" s="18"/>
      <c r="AM7" s="18"/>
    </row>
    <row r="8">
      <c r="A8" s="94" t="s">
        <v>820</v>
      </c>
      <c r="B8" s="37" t="s">
        <v>814</v>
      </c>
      <c r="C8" s="37">
        <v>8.0</v>
      </c>
      <c r="D8" s="37" t="s">
        <v>828</v>
      </c>
      <c r="E8" s="190" t="s">
        <v>782</v>
      </c>
      <c r="F8" s="37">
        <v>2009.0</v>
      </c>
      <c r="G8" s="37" t="s">
        <v>804</v>
      </c>
      <c r="H8" s="53" t="s">
        <v>384</v>
      </c>
      <c r="I8" s="53" t="s">
        <v>340</v>
      </c>
      <c r="J8" s="53" t="s">
        <v>384</v>
      </c>
      <c r="K8" s="53" t="s">
        <v>822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80"/>
      <c r="AG8" s="18"/>
      <c r="AH8" s="18"/>
      <c r="AI8" s="18"/>
      <c r="AJ8" s="18"/>
      <c r="AK8" s="18"/>
      <c r="AL8" s="18"/>
      <c r="AM8" s="18"/>
    </row>
    <row r="9">
      <c r="A9" s="94" t="s">
        <v>817</v>
      </c>
      <c r="B9" s="37" t="s">
        <v>814</v>
      </c>
      <c r="C9" s="37">
        <v>9.0</v>
      </c>
      <c r="D9" s="37" t="s">
        <v>829</v>
      </c>
      <c r="E9" s="192" t="s">
        <v>784</v>
      </c>
      <c r="F9" s="37">
        <v>2017.0</v>
      </c>
      <c r="G9" s="37" t="s">
        <v>819</v>
      </c>
      <c r="H9" s="53" t="s">
        <v>508</v>
      </c>
      <c r="I9" s="53" t="s">
        <v>340</v>
      </c>
      <c r="J9" s="53" t="s">
        <v>508</v>
      </c>
      <c r="K9" s="89" t="s">
        <v>816</v>
      </c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80"/>
      <c r="AG9" s="18"/>
      <c r="AH9" s="18"/>
      <c r="AI9" s="18"/>
      <c r="AJ9" s="18"/>
      <c r="AK9" s="18"/>
      <c r="AL9" s="18"/>
      <c r="AM9" s="18"/>
    </row>
    <row r="10">
      <c r="A10" s="94" t="s">
        <v>817</v>
      </c>
      <c r="B10" s="37" t="s">
        <v>814</v>
      </c>
      <c r="C10" s="37">
        <v>10.0</v>
      </c>
      <c r="D10" s="37" t="s">
        <v>830</v>
      </c>
      <c r="E10" s="190" t="s">
        <v>786</v>
      </c>
      <c r="F10" s="37">
        <v>2017.0</v>
      </c>
      <c r="G10" s="37" t="s">
        <v>819</v>
      </c>
      <c r="H10" s="53" t="s">
        <v>508</v>
      </c>
      <c r="I10" s="53" t="s">
        <v>340</v>
      </c>
      <c r="J10" s="53" t="s">
        <v>508</v>
      </c>
      <c r="K10" s="89" t="s">
        <v>816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80"/>
      <c r="AG10" s="18"/>
      <c r="AH10" s="18"/>
      <c r="AI10" s="18"/>
      <c r="AJ10" s="18"/>
      <c r="AK10" s="18"/>
      <c r="AL10" s="18"/>
      <c r="AM10" s="18"/>
    </row>
    <row r="11">
      <c r="A11" s="94" t="s">
        <v>813</v>
      </c>
      <c r="B11" s="37" t="s">
        <v>814</v>
      </c>
      <c r="C11" s="193">
        <v>11.0</v>
      </c>
      <c r="D11" s="37" t="s">
        <v>831</v>
      </c>
      <c r="E11" s="192" t="s">
        <v>788</v>
      </c>
      <c r="F11" s="37">
        <v>2003.0</v>
      </c>
      <c r="G11" s="37" t="s">
        <v>326</v>
      </c>
      <c r="H11" s="53" t="s">
        <v>340</v>
      </c>
      <c r="I11" s="53" t="s">
        <v>340</v>
      </c>
      <c r="J11" s="53" t="s">
        <v>485</v>
      </c>
      <c r="K11" s="89" t="s">
        <v>816</v>
      </c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80"/>
      <c r="AG11" s="18"/>
      <c r="AH11" s="18"/>
      <c r="AI11" s="18"/>
      <c r="AJ11" s="18"/>
      <c r="AK11" s="18"/>
      <c r="AL11" s="18"/>
      <c r="AM11" s="18"/>
    </row>
    <row r="12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8"/>
      <c r="AH12" s="18"/>
      <c r="AI12" s="18"/>
      <c r="AJ12" s="18"/>
      <c r="AK12" s="18"/>
      <c r="AL12" s="18"/>
      <c r="AM12" s="18"/>
    </row>
    <row r="1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</row>
    <row r="1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</row>
    <row r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</row>
    <row r="1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</row>
    <row r="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</row>
  </sheetData>
  <dataValidations>
    <dataValidation type="list" allowBlank="1" sqref="J2:J11">
      <formula1>"Grijs,Geel,Oranje,Blauw,Rood"</formula1>
    </dataValidation>
    <dataValidation type="list" allowBlank="1" sqref="G2:G11">
      <formula1>"Black Diamond,Ortovox,Vaude,BCA,Onbekend"</formula1>
    </dataValidation>
    <dataValidation type="list" allowBlank="1" sqref="K2:K11">
      <formula1>"Gefixeerde lengte,Uitschuifbaar"</formula1>
    </dataValidation>
    <dataValidation type="list" allowBlank="1" sqref="I2:I11">
      <formula1>"Zwart,Grijs"</formula1>
    </dataValidation>
    <dataValidation type="list" allowBlank="1" sqref="H2:H11">
      <formula1>"Zwart,Geel,Oranje,Rood"</formula1>
    </dataValidation>
  </dataValidations>
  <drawing r:id="rId1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4.0" ySplit="1.0" topLeftCell="E2" activePane="bottomRight" state="frozen"/>
      <selection activeCell="E1" sqref="E1" pane="topRight"/>
      <selection activeCell="A2" sqref="A2" pane="bottomLeft"/>
      <selection activeCell="E2" sqref="E2" pane="bottomRight"/>
    </sheetView>
  </sheetViews>
  <sheetFormatPr customHeight="1" defaultColWidth="12.63" defaultRowHeight="15.75"/>
  <cols>
    <col customWidth="1" min="1" max="1" width="21.13"/>
    <col customWidth="1" min="2" max="2" width="17.5"/>
    <col customWidth="1" min="3" max="3" width="10.75"/>
    <col customWidth="1" min="4" max="4" width="8.13"/>
    <col customWidth="1" min="5" max="5" width="16.38"/>
    <col customWidth="1" min="6" max="6" width="17.13"/>
    <col customWidth="1" min="7" max="7" width="10.75"/>
    <col customWidth="1" min="8" max="8" width="16.88"/>
    <col customWidth="1" min="9" max="9" width="9.38"/>
    <col customWidth="1" min="10" max="10" width="14.5"/>
    <col customWidth="1" min="11" max="11" width="13.63"/>
    <col customWidth="1" min="12" max="12" width="19.5"/>
    <col customWidth="1" min="13" max="13" width="24.0"/>
    <col customWidth="1" min="14" max="14" width="18.5"/>
    <col customWidth="1" min="15" max="15" width="26.88"/>
    <col customWidth="1" min="16" max="16" width="22.75"/>
    <col customWidth="1" min="17" max="17" width="16.13"/>
    <col customWidth="1" min="18" max="18" width="34.38"/>
    <col customWidth="1" min="19" max="19" width="17.63"/>
    <col customWidth="1" min="20" max="20" width="20.38"/>
    <col customWidth="1" min="21" max="21" width="18.5"/>
    <col customWidth="1" min="22" max="22" width="12.88"/>
    <col customWidth="1" min="23" max="23" width="18.63"/>
    <col customWidth="1" min="24" max="24" width="16.25"/>
    <col customWidth="1" min="25" max="25" width="15.5"/>
    <col customWidth="1" min="26" max="26" width="21.38"/>
    <col customWidth="1" min="27" max="27" width="12.13"/>
    <col customWidth="1" min="28" max="28" width="23.13"/>
    <col customWidth="1" min="29" max="29" width="11.38"/>
    <col customWidth="1" min="30" max="30" width="13.13"/>
    <col customWidth="1" min="31" max="31" width="15.5"/>
    <col customWidth="1" min="32" max="32" width="16.75"/>
    <col customWidth="1" min="33" max="33" width="48.25"/>
  </cols>
  <sheetData>
    <row r="1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9</v>
      </c>
      <c r="F1" s="102" t="s">
        <v>10</v>
      </c>
      <c r="G1" s="102" t="s">
        <v>832</v>
      </c>
      <c r="H1" s="102" t="s">
        <v>7</v>
      </c>
      <c r="I1" s="102" t="s">
        <v>701</v>
      </c>
      <c r="J1" s="102" t="s">
        <v>11</v>
      </c>
      <c r="K1" s="102" t="s">
        <v>13</v>
      </c>
      <c r="L1" s="33" t="s">
        <v>14</v>
      </c>
      <c r="M1" s="33" t="s">
        <v>15</v>
      </c>
      <c r="N1" s="33" t="s">
        <v>16</v>
      </c>
      <c r="O1" s="33" t="s">
        <v>17</v>
      </c>
      <c r="P1" s="33" t="s">
        <v>18</v>
      </c>
      <c r="Q1" s="102" t="s">
        <v>19</v>
      </c>
      <c r="R1" s="33" t="s">
        <v>325</v>
      </c>
      <c r="S1" s="33" t="s">
        <v>21</v>
      </c>
      <c r="T1" s="102" t="s">
        <v>22</v>
      </c>
      <c r="U1" s="33" t="s">
        <v>23</v>
      </c>
      <c r="V1" s="102" t="s">
        <v>24</v>
      </c>
      <c r="W1" s="102" t="s">
        <v>25</v>
      </c>
      <c r="X1" s="102" t="s">
        <v>26</v>
      </c>
      <c r="Y1" s="102" t="s">
        <v>27</v>
      </c>
      <c r="Z1" s="102" t="s">
        <v>28</v>
      </c>
      <c r="AA1" s="102" t="s">
        <v>29</v>
      </c>
      <c r="AB1" s="102" t="s">
        <v>30</v>
      </c>
      <c r="AC1" s="102" t="s">
        <v>31</v>
      </c>
      <c r="AD1" s="102" t="s">
        <v>32</v>
      </c>
      <c r="AE1" s="102" t="s">
        <v>33</v>
      </c>
      <c r="AF1" s="102" t="s">
        <v>34</v>
      </c>
      <c r="AG1" s="102" t="s">
        <v>35</v>
      </c>
      <c r="AH1" s="106"/>
      <c r="AI1" s="106"/>
      <c r="AJ1" s="106"/>
      <c r="AK1" s="106"/>
      <c r="AL1" s="106"/>
      <c r="AM1" s="106"/>
      <c r="AN1" s="106"/>
    </row>
    <row r="2" ht="15.75" customHeight="1">
      <c r="A2" s="94" t="s">
        <v>833</v>
      </c>
      <c r="B2" s="53" t="s">
        <v>834</v>
      </c>
      <c r="C2" s="37">
        <v>1.0</v>
      </c>
      <c r="D2" s="37" t="s">
        <v>835</v>
      </c>
      <c r="E2" s="52">
        <v>42430.0</v>
      </c>
      <c r="F2" s="53" t="s">
        <v>326</v>
      </c>
      <c r="G2" s="53" t="s">
        <v>836</v>
      </c>
      <c r="H2" s="37" t="s">
        <v>340</v>
      </c>
      <c r="I2" s="37">
        <v>50.0</v>
      </c>
      <c r="J2" s="194">
        <v>6082.0</v>
      </c>
      <c r="K2" s="41" t="str">
        <f t="shared" ref="K2:K56" si="1">G2&amp;", "&amp;I2&amp;"cm"</f>
        <v>B, 50cm</v>
      </c>
      <c r="L2" s="41" t="str">
        <f t="shared" ref="L2:L56" si="2">"USAC."&amp;D2&amp;CHAR(10)&amp;G2&amp;" "&amp;I2&amp;"cm "&amp;IF(E2="-",E2,YEAR(E2))&amp;CHAR(10)&amp;"mat@usac.alpenclub.nl"")"</f>
        <v>USAC.GPK001
B 50cm 2016
mat@usac.alpenclub.nl")</v>
      </c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53" t="s">
        <v>45</v>
      </c>
      <c r="AB2" s="53" t="s">
        <v>638</v>
      </c>
      <c r="AC2" s="177">
        <v>45941.0</v>
      </c>
      <c r="AD2" s="53" t="s">
        <v>55</v>
      </c>
      <c r="AE2" s="41"/>
      <c r="AF2" s="53" t="s">
        <v>56</v>
      </c>
      <c r="AG2" s="191" t="s">
        <v>837</v>
      </c>
      <c r="AH2" s="18"/>
      <c r="AI2" s="18"/>
      <c r="AJ2" s="18"/>
      <c r="AK2" s="18"/>
      <c r="AL2" s="18"/>
      <c r="AM2" s="18"/>
      <c r="AN2" s="18"/>
    </row>
    <row r="3" ht="15.75" customHeight="1">
      <c r="A3" s="94" t="s">
        <v>833</v>
      </c>
      <c r="B3" s="53" t="s">
        <v>834</v>
      </c>
      <c r="C3" s="37">
        <v>2.0</v>
      </c>
      <c r="D3" s="37" t="s">
        <v>838</v>
      </c>
      <c r="E3" s="52">
        <v>42614.0</v>
      </c>
      <c r="F3" s="53" t="s">
        <v>326</v>
      </c>
      <c r="G3" s="53" t="s">
        <v>836</v>
      </c>
      <c r="H3" s="37" t="s">
        <v>340</v>
      </c>
      <c r="I3" s="37">
        <v>50.0</v>
      </c>
      <c r="J3" s="194">
        <v>6262.0</v>
      </c>
      <c r="K3" s="41" t="str">
        <f t="shared" si="1"/>
        <v>B, 50cm</v>
      </c>
      <c r="L3" s="41" t="str">
        <f t="shared" si="2"/>
        <v>USAC.GPK002
B 50cm 2016
mat@usac.alpenclub.nl")</v>
      </c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53" t="s">
        <v>45</v>
      </c>
      <c r="AB3" s="53" t="s">
        <v>638</v>
      </c>
      <c r="AC3" s="177">
        <v>45941.0</v>
      </c>
      <c r="AD3" s="53" t="s">
        <v>71</v>
      </c>
      <c r="AE3" s="41"/>
      <c r="AF3" s="53" t="s">
        <v>56</v>
      </c>
      <c r="AG3" s="191" t="s">
        <v>837</v>
      </c>
      <c r="AH3" s="18"/>
      <c r="AI3" s="18"/>
      <c r="AJ3" s="18"/>
      <c r="AK3" s="18"/>
      <c r="AL3" s="18"/>
      <c r="AM3" s="18"/>
      <c r="AN3" s="18"/>
    </row>
    <row r="4" ht="15.75" customHeight="1">
      <c r="A4" s="94" t="s">
        <v>839</v>
      </c>
      <c r="B4" s="53" t="s">
        <v>834</v>
      </c>
      <c r="C4" s="37">
        <v>3.0</v>
      </c>
      <c r="D4" s="37" t="s">
        <v>840</v>
      </c>
      <c r="E4" s="52">
        <v>38718.0</v>
      </c>
      <c r="F4" s="53" t="s">
        <v>537</v>
      </c>
      <c r="G4" s="53" t="s">
        <v>836</v>
      </c>
      <c r="H4" s="37" t="s">
        <v>340</v>
      </c>
      <c r="I4" s="37">
        <v>65.0</v>
      </c>
      <c r="J4" s="195"/>
      <c r="K4" s="41" t="str">
        <f t="shared" si="1"/>
        <v>B, 65cm</v>
      </c>
      <c r="L4" s="41" t="str">
        <f t="shared" si="2"/>
        <v>USAC.GPK003
B 65cm 2006
mat@usac.alpenclub.nl")</v>
      </c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53" t="s">
        <v>45</v>
      </c>
      <c r="AB4" s="53" t="s">
        <v>638</v>
      </c>
      <c r="AC4" s="177">
        <v>45941.0</v>
      </c>
      <c r="AD4" s="53" t="s">
        <v>71</v>
      </c>
      <c r="AE4" s="41"/>
      <c r="AF4" s="53" t="s">
        <v>56</v>
      </c>
      <c r="AG4" s="191" t="s">
        <v>837</v>
      </c>
      <c r="AH4" s="18"/>
      <c r="AI4" s="18"/>
      <c r="AJ4" s="18"/>
      <c r="AK4" s="18"/>
      <c r="AL4" s="18"/>
      <c r="AM4" s="18"/>
      <c r="AN4" s="18"/>
    </row>
    <row r="5" ht="15.75" customHeight="1">
      <c r="A5" s="94" t="s">
        <v>839</v>
      </c>
      <c r="B5" s="53" t="s">
        <v>834</v>
      </c>
      <c r="C5" s="37">
        <v>4.0</v>
      </c>
      <c r="D5" s="37" t="s">
        <v>841</v>
      </c>
      <c r="E5" s="52">
        <v>38718.0</v>
      </c>
      <c r="F5" s="53" t="s">
        <v>537</v>
      </c>
      <c r="G5" s="53" t="s">
        <v>836</v>
      </c>
      <c r="H5" s="37" t="s">
        <v>340</v>
      </c>
      <c r="I5" s="37">
        <v>55.0</v>
      </c>
      <c r="J5" s="195"/>
      <c r="K5" s="41" t="str">
        <f t="shared" si="1"/>
        <v>B, 55cm</v>
      </c>
      <c r="L5" s="41" t="str">
        <f t="shared" si="2"/>
        <v>USAC.GPK004
B 55cm 2006
mat@usac.alpenclub.nl")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53" t="s">
        <v>45</v>
      </c>
      <c r="AB5" s="53" t="s">
        <v>638</v>
      </c>
      <c r="AC5" s="177">
        <v>45941.0</v>
      </c>
      <c r="AD5" s="53" t="s">
        <v>71</v>
      </c>
      <c r="AE5" s="41"/>
      <c r="AF5" s="53" t="s">
        <v>56</v>
      </c>
      <c r="AG5" s="80"/>
      <c r="AH5" s="18"/>
      <c r="AI5" s="18"/>
      <c r="AJ5" s="18"/>
      <c r="AK5" s="18"/>
      <c r="AL5" s="18"/>
      <c r="AM5" s="18"/>
      <c r="AN5" s="18"/>
    </row>
    <row r="6" ht="15.75" customHeight="1">
      <c r="A6" s="94" t="s">
        <v>842</v>
      </c>
      <c r="B6" s="53" t="s">
        <v>834</v>
      </c>
      <c r="C6" s="37">
        <v>5.0</v>
      </c>
      <c r="D6" s="37" t="s">
        <v>843</v>
      </c>
      <c r="E6" s="52">
        <v>40544.0</v>
      </c>
      <c r="F6" s="53" t="s">
        <v>68</v>
      </c>
      <c r="G6" s="53" t="s">
        <v>844</v>
      </c>
      <c r="H6" s="37" t="s">
        <v>340</v>
      </c>
      <c r="I6" s="37">
        <v>60.0</v>
      </c>
      <c r="J6" s="195"/>
      <c r="K6" s="41" t="str">
        <f t="shared" si="1"/>
        <v>T, 60cm</v>
      </c>
      <c r="L6" s="41" t="str">
        <f t="shared" si="2"/>
        <v>USAC.GPK005
T 60cm 2011
mat@usac.alpenclub.nl")</v>
      </c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53" t="s">
        <v>45</v>
      </c>
      <c r="AB6" s="53" t="s">
        <v>638</v>
      </c>
      <c r="AC6" s="177">
        <v>45941.0</v>
      </c>
      <c r="AD6" s="53" t="s">
        <v>71</v>
      </c>
      <c r="AE6" s="41"/>
      <c r="AF6" s="53" t="s">
        <v>56</v>
      </c>
      <c r="AG6" s="80"/>
      <c r="AH6" s="18"/>
      <c r="AI6" s="18"/>
      <c r="AJ6" s="18"/>
      <c r="AK6" s="18"/>
      <c r="AL6" s="18"/>
      <c r="AM6" s="18"/>
      <c r="AN6" s="18"/>
    </row>
    <row r="7" ht="15.75" customHeight="1">
      <c r="A7" s="94" t="s">
        <v>842</v>
      </c>
      <c r="B7" s="53" t="s">
        <v>834</v>
      </c>
      <c r="C7" s="37">
        <v>6.0</v>
      </c>
      <c r="D7" s="37" t="s">
        <v>845</v>
      </c>
      <c r="E7" s="52">
        <v>40544.0</v>
      </c>
      <c r="F7" s="53" t="s">
        <v>68</v>
      </c>
      <c r="G7" s="53" t="s">
        <v>844</v>
      </c>
      <c r="H7" s="37" t="s">
        <v>340</v>
      </c>
      <c r="I7" s="37">
        <v>60.0</v>
      </c>
      <c r="J7" s="195"/>
      <c r="K7" s="41" t="str">
        <f t="shared" si="1"/>
        <v>T, 60cm</v>
      </c>
      <c r="L7" s="41" t="str">
        <f t="shared" si="2"/>
        <v>USAC.GPK006
T 60cm 2011
mat@usac.alpenclub.nl")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53" t="s">
        <v>45</v>
      </c>
      <c r="AB7" s="53" t="s">
        <v>638</v>
      </c>
      <c r="AC7" s="177">
        <v>45941.0</v>
      </c>
      <c r="AD7" s="53" t="s">
        <v>71</v>
      </c>
      <c r="AE7" s="41"/>
      <c r="AF7" s="53" t="s">
        <v>56</v>
      </c>
      <c r="AG7" s="80"/>
      <c r="AH7" s="18"/>
      <c r="AI7" s="18"/>
      <c r="AJ7" s="18"/>
      <c r="AK7" s="18"/>
      <c r="AL7" s="18"/>
      <c r="AM7" s="18"/>
      <c r="AN7" s="18"/>
    </row>
    <row r="8" ht="15.75" customHeight="1">
      <c r="A8" s="94" t="s">
        <v>846</v>
      </c>
      <c r="B8" s="53" t="s">
        <v>834</v>
      </c>
      <c r="C8" s="37">
        <v>7.0</v>
      </c>
      <c r="D8" s="37" t="s">
        <v>847</v>
      </c>
      <c r="E8" s="52">
        <v>41518.0</v>
      </c>
      <c r="F8" s="53" t="s">
        <v>92</v>
      </c>
      <c r="G8" s="53" t="s">
        <v>836</v>
      </c>
      <c r="H8" s="37" t="s">
        <v>371</v>
      </c>
      <c r="I8" s="37">
        <v>60.0</v>
      </c>
      <c r="J8" s="194">
        <v>3262.0</v>
      </c>
      <c r="K8" s="41" t="str">
        <f t="shared" si="1"/>
        <v>B, 60cm</v>
      </c>
      <c r="L8" s="41" t="str">
        <f t="shared" si="2"/>
        <v>USAC.GPK007
B 60cm 2013
mat@usac.alpenclub.nl")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53" t="s">
        <v>45</v>
      </c>
      <c r="AB8" s="53" t="s">
        <v>638</v>
      </c>
      <c r="AC8" s="177">
        <v>45941.0</v>
      </c>
      <c r="AD8" s="53" t="s">
        <v>71</v>
      </c>
      <c r="AE8" s="41"/>
      <c r="AF8" s="53" t="s">
        <v>56</v>
      </c>
      <c r="AG8" s="191" t="s">
        <v>848</v>
      </c>
      <c r="AH8" s="18"/>
      <c r="AI8" s="18"/>
      <c r="AJ8" s="18"/>
      <c r="AK8" s="18"/>
      <c r="AL8" s="18"/>
      <c r="AM8" s="18"/>
      <c r="AN8" s="18"/>
    </row>
    <row r="9" ht="15.75" customHeight="1">
      <c r="A9" s="94" t="s">
        <v>846</v>
      </c>
      <c r="B9" s="53" t="s">
        <v>834</v>
      </c>
      <c r="C9" s="37">
        <v>8.0</v>
      </c>
      <c r="D9" s="37" t="s">
        <v>849</v>
      </c>
      <c r="E9" s="52">
        <v>41518.0</v>
      </c>
      <c r="F9" s="53" t="s">
        <v>92</v>
      </c>
      <c r="G9" s="53" t="s">
        <v>836</v>
      </c>
      <c r="H9" s="37" t="s">
        <v>371</v>
      </c>
      <c r="I9" s="37">
        <v>55.0</v>
      </c>
      <c r="J9" s="194">
        <v>3262.0</v>
      </c>
      <c r="K9" s="41" t="str">
        <f t="shared" si="1"/>
        <v>B, 55cm</v>
      </c>
      <c r="L9" s="41" t="str">
        <f t="shared" si="2"/>
        <v>USAC.GPK008
B 55cm 2013
mat@usac.alpenclub.nl")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53" t="s">
        <v>45</v>
      </c>
      <c r="AB9" s="53" t="s">
        <v>638</v>
      </c>
      <c r="AC9" s="177">
        <v>45941.0</v>
      </c>
      <c r="AD9" s="53" t="s">
        <v>71</v>
      </c>
      <c r="AE9" s="41"/>
      <c r="AF9" s="53" t="s">
        <v>56</v>
      </c>
      <c r="AG9" s="191" t="s">
        <v>848</v>
      </c>
      <c r="AH9" s="18"/>
      <c r="AI9" s="18"/>
      <c r="AJ9" s="18"/>
      <c r="AK9" s="18"/>
      <c r="AL9" s="18"/>
      <c r="AM9" s="18"/>
      <c r="AN9" s="18"/>
    </row>
    <row r="10" ht="15.75" customHeight="1">
      <c r="A10" s="94" t="s">
        <v>850</v>
      </c>
      <c r="B10" s="53" t="s">
        <v>851</v>
      </c>
      <c r="C10" s="37">
        <v>1.0</v>
      </c>
      <c r="D10" s="37" t="s">
        <v>852</v>
      </c>
      <c r="E10" s="52">
        <v>42795.0</v>
      </c>
      <c r="F10" s="53" t="s">
        <v>326</v>
      </c>
      <c r="G10" s="53" t="s">
        <v>844</v>
      </c>
      <c r="H10" s="37" t="s">
        <v>853</v>
      </c>
      <c r="I10" s="37">
        <v>50.0</v>
      </c>
      <c r="J10" s="195"/>
      <c r="K10" s="41" t="str">
        <f t="shared" si="1"/>
        <v>T, 50cm</v>
      </c>
      <c r="L10" s="41" t="str">
        <f t="shared" si="2"/>
        <v>USAC.IBL001
T 50cm 2017
mat@usac.alpenclub.nl")</v>
      </c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53" t="s">
        <v>45</v>
      </c>
      <c r="AB10" s="53" t="s">
        <v>638</v>
      </c>
      <c r="AC10" s="177">
        <v>45941.0</v>
      </c>
      <c r="AD10" s="53" t="s">
        <v>71</v>
      </c>
      <c r="AE10" s="41"/>
      <c r="AF10" s="53" t="s">
        <v>56</v>
      </c>
      <c r="AG10" s="80"/>
      <c r="AH10" s="18"/>
      <c r="AI10" s="18"/>
      <c r="AJ10" s="18"/>
      <c r="AK10" s="18"/>
      <c r="AL10" s="18"/>
      <c r="AM10" s="18"/>
      <c r="AN10" s="18"/>
    </row>
    <row r="11" ht="15.75" customHeight="1">
      <c r="A11" s="94" t="s">
        <v>850</v>
      </c>
      <c r="B11" s="53" t="s">
        <v>851</v>
      </c>
      <c r="C11" s="37">
        <v>2.0</v>
      </c>
      <c r="D11" s="37" t="s">
        <v>854</v>
      </c>
      <c r="E11" s="52">
        <v>42795.0</v>
      </c>
      <c r="F11" s="53" t="s">
        <v>326</v>
      </c>
      <c r="G11" s="53" t="s">
        <v>844</v>
      </c>
      <c r="H11" s="37" t="s">
        <v>507</v>
      </c>
      <c r="I11" s="37">
        <v>50.0</v>
      </c>
      <c r="J11" s="195"/>
      <c r="K11" s="41" t="str">
        <f t="shared" si="1"/>
        <v>T, 50cm</v>
      </c>
      <c r="L11" s="41" t="str">
        <f t="shared" si="2"/>
        <v>USAC.IBL002
T 50cm 2017
mat@usac.alpenclub.nl")</v>
      </c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53" t="s">
        <v>45</v>
      </c>
      <c r="AB11" s="53" t="s">
        <v>638</v>
      </c>
      <c r="AC11" s="177">
        <v>45941.0</v>
      </c>
      <c r="AD11" s="53" t="s">
        <v>71</v>
      </c>
      <c r="AE11" s="41"/>
      <c r="AF11" s="53" t="s">
        <v>56</v>
      </c>
      <c r="AG11" s="80"/>
      <c r="AH11" s="18"/>
      <c r="AI11" s="18"/>
      <c r="AJ11" s="18"/>
      <c r="AK11" s="18"/>
      <c r="AL11" s="18"/>
      <c r="AM11" s="18"/>
      <c r="AN11" s="18"/>
    </row>
    <row r="12" ht="15.75" customHeight="1">
      <c r="A12" s="94" t="s">
        <v>855</v>
      </c>
      <c r="B12" s="53" t="s">
        <v>851</v>
      </c>
      <c r="C12" s="37">
        <v>3.0</v>
      </c>
      <c r="D12" s="37" t="s">
        <v>856</v>
      </c>
      <c r="E12" s="52">
        <v>41640.0</v>
      </c>
      <c r="F12" s="53" t="s">
        <v>326</v>
      </c>
      <c r="G12" s="53" t="s">
        <v>844</v>
      </c>
      <c r="H12" s="37" t="s">
        <v>384</v>
      </c>
      <c r="I12" s="37">
        <v>50.0</v>
      </c>
      <c r="J12" s="195"/>
      <c r="K12" s="41" t="str">
        <f t="shared" si="1"/>
        <v>T, 50cm</v>
      </c>
      <c r="L12" s="41" t="str">
        <f t="shared" si="2"/>
        <v>USAC.IBL003
T 50cm 2014
mat@usac.alpenclub.nl")</v>
      </c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53" t="s">
        <v>45</v>
      </c>
      <c r="AB12" s="53" t="s">
        <v>638</v>
      </c>
      <c r="AC12" s="177">
        <v>45941.0</v>
      </c>
      <c r="AD12" s="53" t="s">
        <v>71</v>
      </c>
      <c r="AE12" s="41"/>
      <c r="AF12" s="53" t="s">
        <v>56</v>
      </c>
      <c r="AG12" s="191" t="s">
        <v>857</v>
      </c>
      <c r="AH12" s="18"/>
      <c r="AI12" s="18"/>
      <c r="AJ12" s="18"/>
      <c r="AK12" s="18"/>
      <c r="AL12" s="18"/>
      <c r="AM12" s="18"/>
      <c r="AN12" s="18"/>
    </row>
    <row r="13" ht="15.75" customHeight="1">
      <c r="A13" s="94" t="s">
        <v>855</v>
      </c>
      <c r="B13" s="53" t="s">
        <v>851</v>
      </c>
      <c r="C13" s="37">
        <v>4.0</v>
      </c>
      <c r="D13" s="37" t="s">
        <v>858</v>
      </c>
      <c r="E13" s="52">
        <v>41640.0</v>
      </c>
      <c r="F13" s="53" t="s">
        <v>326</v>
      </c>
      <c r="G13" s="53" t="s">
        <v>844</v>
      </c>
      <c r="H13" s="37" t="s">
        <v>384</v>
      </c>
      <c r="I13" s="37">
        <v>50.0</v>
      </c>
      <c r="J13" s="195"/>
      <c r="K13" s="41" t="str">
        <f t="shared" si="1"/>
        <v>T, 50cm</v>
      </c>
      <c r="L13" s="41" t="str">
        <f t="shared" si="2"/>
        <v>USAC.IBL004
T 50cm 2014
mat@usac.alpenclub.nl")</v>
      </c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53" t="s">
        <v>45</v>
      </c>
      <c r="AB13" s="53" t="s">
        <v>638</v>
      </c>
      <c r="AC13" s="177">
        <v>45941.0</v>
      </c>
      <c r="AD13" s="53" t="s">
        <v>71</v>
      </c>
      <c r="AE13" s="41"/>
      <c r="AF13" s="53" t="s">
        <v>56</v>
      </c>
      <c r="AG13" s="191" t="s">
        <v>857</v>
      </c>
      <c r="AH13" s="18"/>
      <c r="AI13" s="18"/>
      <c r="AJ13" s="18"/>
      <c r="AK13" s="18"/>
      <c r="AL13" s="18"/>
      <c r="AM13" s="18"/>
      <c r="AN13" s="18"/>
    </row>
    <row r="14" ht="15.75" customHeight="1">
      <c r="A14" s="94" t="s">
        <v>859</v>
      </c>
      <c r="B14" s="53" t="s">
        <v>851</v>
      </c>
      <c r="C14" s="37">
        <v>5.0</v>
      </c>
      <c r="D14" s="37" t="s">
        <v>860</v>
      </c>
      <c r="E14" s="52">
        <v>40544.0</v>
      </c>
      <c r="F14" s="53" t="s">
        <v>68</v>
      </c>
      <c r="G14" s="53" t="s">
        <v>844</v>
      </c>
      <c r="H14" s="37" t="s">
        <v>340</v>
      </c>
      <c r="I14" s="37">
        <v>50.0</v>
      </c>
      <c r="J14" s="195"/>
      <c r="K14" s="41" t="str">
        <f t="shared" si="1"/>
        <v>T, 50cm</v>
      </c>
      <c r="L14" s="41" t="str">
        <f t="shared" si="2"/>
        <v>USAC.IBL005
T 50cm 2011
mat@usac.alpenclub.nl")</v>
      </c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53" t="s">
        <v>45</v>
      </c>
      <c r="AB14" s="53" t="s">
        <v>638</v>
      </c>
      <c r="AC14" s="177">
        <v>45941.0</v>
      </c>
      <c r="AD14" s="53" t="s">
        <v>71</v>
      </c>
      <c r="AE14" s="41"/>
      <c r="AF14" s="53" t="s">
        <v>56</v>
      </c>
      <c r="AG14" s="191" t="s">
        <v>861</v>
      </c>
      <c r="AH14" s="18"/>
      <c r="AI14" s="18"/>
      <c r="AJ14" s="18"/>
      <c r="AK14" s="18"/>
      <c r="AL14" s="18"/>
      <c r="AM14" s="18"/>
      <c r="AN14" s="18"/>
    </row>
    <row r="15" ht="15.75" customHeight="1">
      <c r="A15" s="94" t="s">
        <v>859</v>
      </c>
      <c r="B15" s="53" t="s">
        <v>851</v>
      </c>
      <c r="C15" s="37">
        <v>6.0</v>
      </c>
      <c r="D15" s="37" t="s">
        <v>862</v>
      </c>
      <c r="E15" s="52">
        <v>40544.0</v>
      </c>
      <c r="F15" s="53" t="s">
        <v>68</v>
      </c>
      <c r="G15" s="53" t="s">
        <v>844</v>
      </c>
      <c r="H15" s="37" t="s">
        <v>340</v>
      </c>
      <c r="I15" s="37">
        <v>50.0</v>
      </c>
      <c r="J15" s="195"/>
      <c r="K15" s="41" t="str">
        <f t="shared" si="1"/>
        <v>T, 50cm</v>
      </c>
      <c r="L15" s="41" t="str">
        <f t="shared" si="2"/>
        <v>USAC.IBL006
T 50cm 2011
mat@usac.alpenclub.nl")</v>
      </c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53" t="s">
        <v>45</v>
      </c>
      <c r="AB15" s="53" t="s">
        <v>638</v>
      </c>
      <c r="AC15" s="177">
        <v>45941.0</v>
      </c>
      <c r="AD15" s="53" t="s">
        <v>71</v>
      </c>
      <c r="AE15" s="41"/>
      <c r="AF15" s="53" t="s">
        <v>56</v>
      </c>
      <c r="AG15" s="191" t="s">
        <v>863</v>
      </c>
      <c r="AH15" s="18"/>
      <c r="AI15" s="18"/>
      <c r="AJ15" s="18"/>
      <c r="AK15" s="18"/>
      <c r="AL15" s="18"/>
      <c r="AM15" s="18"/>
      <c r="AN15" s="18"/>
    </row>
    <row r="16" ht="15.75" customHeight="1">
      <c r="A16" s="94" t="s">
        <v>859</v>
      </c>
      <c r="B16" s="53" t="s">
        <v>851</v>
      </c>
      <c r="C16" s="37">
        <v>7.0</v>
      </c>
      <c r="D16" s="37" t="s">
        <v>864</v>
      </c>
      <c r="E16" s="52">
        <v>40544.0</v>
      </c>
      <c r="F16" s="53" t="s">
        <v>68</v>
      </c>
      <c r="G16" s="53" t="s">
        <v>844</v>
      </c>
      <c r="H16" s="37" t="s">
        <v>340</v>
      </c>
      <c r="I16" s="37">
        <v>50.0</v>
      </c>
      <c r="J16" s="195"/>
      <c r="K16" s="41" t="str">
        <f t="shared" si="1"/>
        <v>T, 50cm</v>
      </c>
      <c r="L16" s="41" t="str">
        <f t="shared" si="2"/>
        <v>USAC.IBL007
T 50cm 2011
mat@usac.alpenclub.nl")</v>
      </c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53" t="s">
        <v>45</v>
      </c>
      <c r="AB16" s="53" t="s">
        <v>638</v>
      </c>
      <c r="AC16" s="177">
        <v>45941.0</v>
      </c>
      <c r="AD16" s="53" t="s">
        <v>71</v>
      </c>
      <c r="AE16" s="41"/>
      <c r="AF16" s="53" t="s">
        <v>56</v>
      </c>
      <c r="AG16" s="191" t="s">
        <v>865</v>
      </c>
      <c r="AH16" s="18"/>
      <c r="AI16" s="18"/>
      <c r="AJ16" s="18"/>
      <c r="AK16" s="18"/>
      <c r="AL16" s="18"/>
      <c r="AM16" s="18"/>
      <c r="AN16" s="18"/>
    </row>
    <row r="17" ht="15.75" customHeight="1">
      <c r="A17" s="94" t="s">
        <v>859</v>
      </c>
      <c r="B17" s="53" t="s">
        <v>851</v>
      </c>
      <c r="C17" s="37">
        <v>8.0</v>
      </c>
      <c r="D17" s="37" t="s">
        <v>866</v>
      </c>
      <c r="E17" s="52">
        <v>40544.0</v>
      </c>
      <c r="F17" s="53" t="s">
        <v>68</v>
      </c>
      <c r="G17" s="53" t="s">
        <v>844</v>
      </c>
      <c r="H17" s="37" t="s">
        <v>340</v>
      </c>
      <c r="I17" s="37">
        <v>50.0</v>
      </c>
      <c r="J17" s="195"/>
      <c r="K17" s="41" t="str">
        <f t="shared" si="1"/>
        <v>T, 50cm</v>
      </c>
      <c r="L17" s="41" t="str">
        <f t="shared" si="2"/>
        <v>USAC.IBL008
T 50cm 2011
mat@usac.alpenclub.nl")</v>
      </c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53" t="s">
        <v>45</v>
      </c>
      <c r="AB17" s="53" t="s">
        <v>638</v>
      </c>
      <c r="AC17" s="177">
        <v>45941.0</v>
      </c>
      <c r="AD17" s="53" t="s">
        <v>71</v>
      </c>
      <c r="AE17" s="41"/>
      <c r="AF17" s="53" t="s">
        <v>56</v>
      </c>
      <c r="AG17" s="191" t="s">
        <v>865</v>
      </c>
      <c r="AH17" s="18"/>
      <c r="AI17" s="18"/>
      <c r="AJ17" s="18"/>
      <c r="AK17" s="18"/>
      <c r="AL17" s="18"/>
      <c r="AM17" s="18"/>
      <c r="AN17" s="18"/>
    </row>
    <row r="18" ht="15.75" customHeight="1">
      <c r="A18" s="94" t="s">
        <v>867</v>
      </c>
      <c r="B18" s="53" t="s">
        <v>851</v>
      </c>
      <c r="C18" s="37">
        <v>9.0</v>
      </c>
      <c r="D18" s="37" t="s">
        <v>868</v>
      </c>
      <c r="E18" s="52">
        <v>44958.0</v>
      </c>
      <c r="F18" s="53" t="s">
        <v>92</v>
      </c>
      <c r="G18" s="53" t="s">
        <v>844</v>
      </c>
      <c r="H18" s="37" t="s">
        <v>485</v>
      </c>
      <c r="I18" s="37">
        <v>50.0</v>
      </c>
      <c r="J18" s="194" t="s">
        <v>869</v>
      </c>
      <c r="K18" s="41" t="str">
        <f t="shared" si="1"/>
        <v>T, 50cm</v>
      </c>
      <c r="L18" s="41" t="str">
        <f t="shared" si="2"/>
        <v>USAC.IBL009
T 50cm 2023
mat@usac.alpenclub.nl")</v>
      </c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53" t="s">
        <v>45</v>
      </c>
      <c r="AB18" s="53" t="s">
        <v>638</v>
      </c>
      <c r="AC18" s="177">
        <v>45941.0</v>
      </c>
      <c r="AD18" s="53" t="s">
        <v>71</v>
      </c>
      <c r="AE18" s="41"/>
      <c r="AF18" s="53" t="s">
        <v>56</v>
      </c>
      <c r="AG18" s="191" t="s">
        <v>870</v>
      </c>
      <c r="AH18" s="18"/>
      <c r="AI18" s="18"/>
      <c r="AJ18" s="18"/>
      <c r="AK18" s="18"/>
      <c r="AL18" s="18"/>
      <c r="AM18" s="18"/>
      <c r="AN18" s="18"/>
    </row>
    <row r="19" ht="15.75" customHeight="1">
      <c r="A19" s="94" t="s">
        <v>867</v>
      </c>
      <c r="B19" s="53" t="s">
        <v>851</v>
      </c>
      <c r="C19" s="37">
        <v>10.0</v>
      </c>
      <c r="D19" s="37" t="s">
        <v>871</v>
      </c>
      <c r="E19" s="52">
        <v>44652.0</v>
      </c>
      <c r="F19" s="53" t="s">
        <v>92</v>
      </c>
      <c r="G19" s="53" t="s">
        <v>844</v>
      </c>
      <c r="H19" s="37" t="s">
        <v>485</v>
      </c>
      <c r="I19" s="37">
        <v>50.0</v>
      </c>
      <c r="J19" s="194" t="s">
        <v>872</v>
      </c>
      <c r="K19" s="41" t="str">
        <f t="shared" si="1"/>
        <v>T, 50cm</v>
      </c>
      <c r="L19" s="41" t="str">
        <f t="shared" si="2"/>
        <v>USAC.IBL010
T 50cm 2022
mat@usac.alpenclub.nl")</v>
      </c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53" t="s">
        <v>45</v>
      </c>
      <c r="AB19" s="53" t="s">
        <v>638</v>
      </c>
      <c r="AC19" s="177">
        <v>45941.0</v>
      </c>
      <c r="AD19" s="53" t="s">
        <v>71</v>
      </c>
      <c r="AE19" s="41"/>
      <c r="AF19" s="53" t="s">
        <v>56</v>
      </c>
      <c r="AG19" s="191" t="s">
        <v>873</v>
      </c>
      <c r="AH19" s="18"/>
      <c r="AI19" s="18"/>
      <c r="AJ19" s="18"/>
      <c r="AK19" s="18"/>
      <c r="AL19" s="18"/>
      <c r="AM19" s="18"/>
      <c r="AN19" s="18"/>
    </row>
    <row r="20" ht="15.75" customHeight="1">
      <c r="A20" s="94" t="s">
        <v>867</v>
      </c>
      <c r="B20" s="53" t="s">
        <v>851</v>
      </c>
      <c r="C20" s="37">
        <v>11.0</v>
      </c>
      <c r="D20" s="37" t="s">
        <v>874</v>
      </c>
      <c r="E20" s="52">
        <v>44652.0</v>
      </c>
      <c r="F20" s="53" t="s">
        <v>92</v>
      </c>
      <c r="G20" s="53" t="s">
        <v>844</v>
      </c>
      <c r="H20" s="37" t="s">
        <v>485</v>
      </c>
      <c r="I20" s="37">
        <v>50.0</v>
      </c>
      <c r="J20" s="194" t="s">
        <v>875</v>
      </c>
      <c r="K20" s="41" t="str">
        <f t="shared" si="1"/>
        <v>T, 50cm</v>
      </c>
      <c r="L20" s="41" t="str">
        <f t="shared" si="2"/>
        <v>USAC.IBL011
T 50cm 2022
mat@usac.alpenclub.nl")</v>
      </c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53" t="s">
        <v>45</v>
      </c>
      <c r="AB20" s="53" t="s">
        <v>638</v>
      </c>
      <c r="AC20" s="177">
        <v>45941.0</v>
      </c>
      <c r="AD20" s="53" t="s">
        <v>71</v>
      </c>
      <c r="AE20" s="41"/>
      <c r="AF20" s="53" t="s">
        <v>56</v>
      </c>
      <c r="AG20" s="191" t="s">
        <v>870</v>
      </c>
      <c r="AH20" s="18"/>
      <c r="AI20" s="18"/>
      <c r="AJ20" s="18"/>
      <c r="AK20" s="18"/>
      <c r="AL20" s="18"/>
      <c r="AM20" s="18"/>
      <c r="AN20" s="18"/>
    </row>
    <row r="21" ht="15.75" customHeight="1">
      <c r="A21" s="94" t="s">
        <v>867</v>
      </c>
      <c r="B21" s="53" t="s">
        <v>851</v>
      </c>
      <c r="C21" s="37">
        <v>12.0</v>
      </c>
      <c r="D21" s="37" t="s">
        <v>876</v>
      </c>
      <c r="E21" s="52">
        <v>44986.0</v>
      </c>
      <c r="F21" s="53" t="s">
        <v>92</v>
      </c>
      <c r="G21" s="53" t="s">
        <v>844</v>
      </c>
      <c r="H21" s="37" t="s">
        <v>485</v>
      </c>
      <c r="I21" s="37">
        <v>50.0</v>
      </c>
      <c r="J21" s="194" t="s">
        <v>877</v>
      </c>
      <c r="K21" s="41" t="str">
        <f t="shared" si="1"/>
        <v>T, 50cm</v>
      </c>
      <c r="L21" s="41" t="str">
        <f t="shared" si="2"/>
        <v>USAC.IBL012
T 50cm 2023
mat@usac.alpenclub.nl")</v>
      </c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53" t="s">
        <v>45</v>
      </c>
      <c r="AB21" s="53" t="s">
        <v>638</v>
      </c>
      <c r="AC21" s="177">
        <v>45941.0</v>
      </c>
      <c r="AD21" s="53" t="s">
        <v>71</v>
      </c>
      <c r="AE21" s="41"/>
      <c r="AF21" s="53" t="s">
        <v>56</v>
      </c>
      <c r="AG21" s="191" t="s">
        <v>878</v>
      </c>
      <c r="AH21" s="18"/>
      <c r="AI21" s="18"/>
      <c r="AJ21" s="18"/>
      <c r="AK21" s="18"/>
      <c r="AL21" s="18"/>
      <c r="AM21" s="18"/>
      <c r="AN21" s="18"/>
    </row>
    <row r="22" ht="15.75" customHeight="1">
      <c r="A22" s="94" t="s">
        <v>867</v>
      </c>
      <c r="B22" s="53" t="s">
        <v>851</v>
      </c>
      <c r="C22" s="37">
        <v>13.0</v>
      </c>
      <c r="D22" s="37" t="s">
        <v>879</v>
      </c>
      <c r="E22" s="63">
        <v>42675.0</v>
      </c>
      <c r="F22" s="53" t="s">
        <v>92</v>
      </c>
      <c r="G22" s="53" t="s">
        <v>844</v>
      </c>
      <c r="H22" s="37" t="s">
        <v>485</v>
      </c>
      <c r="I22" s="37">
        <v>50.0</v>
      </c>
      <c r="J22" s="194" t="s">
        <v>880</v>
      </c>
      <c r="K22" s="41" t="str">
        <f t="shared" si="1"/>
        <v>T, 50cm</v>
      </c>
      <c r="L22" s="41" t="str">
        <f t="shared" si="2"/>
        <v>USAC.IBL013
T 50cm 2016
mat@usac.alpenclub.nl")</v>
      </c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53" t="s">
        <v>45</v>
      </c>
      <c r="AB22" s="53" t="s">
        <v>638</v>
      </c>
      <c r="AC22" s="177">
        <v>45941.0</v>
      </c>
      <c r="AD22" s="53" t="s">
        <v>71</v>
      </c>
      <c r="AE22" s="41"/>
      <c r="AF22" s="53" t="s">
        <v>56</v>
      </c>
      <c r="AG22" s="191" t="s">
        <v>870</v>
      </c>
      <c r="AH22" s="18"/>
      <c r="AI22" s="18"/>
      <c r="AJ22" s="18"/>
      <c r="AK22" s="18"/>
      <c r="AL22" s="18"/>
      <c r="AM22" s="18"/>
      <c r="AN22" s="18"/>
    </row>
    <row r="23" ht="15.75" customHeight="1">
      <c r="A23" s="94" t="s">
        <v>867</v>
      </c>
      <c r="B23" s="53" t="s">
        <v>851</v>
      </c>
      <c r="C23" s="37">
        <v>14.0</v>
      </c>
      <c r="D23" s="37" t="s">
        <v>881</v>
      </c>
      <c r="E23" s="63">
        <v>42675.0</v>
      </c>
      <c r="F23" s="53" t="s">
        <v>92</v>
      </c>
      <c r="G23" s="53" t="s">
        <v>844</v>
      </c>
      <c r="H23" s="37" t="s">
        <v>485</v>
      </c>
      <c r="I23" s="37">
        <v>50.0</v>
      </c>
      <c r="J23" s="194" t="s">
        <v>882</v>
      </c>
      <c r="K23" s="41" t="str">
        <f t="shared" si="1"/>
        <v>T, 50cm</v>
      </c>
      <c r="L23" s="41" t="str">
        <f t="shared" si="2"/>
        <v>USAC.IBL014
T 50cm 2016
mat@usac.alpenclub.nl")</v>
      </c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53" t="s">
        <v>45</v>
      </c>
      <c r="AB23" s="53" t="s">
        <v>638</v>
      </c>
      <c r="AC23" s="177">
        <v>45941.0</v>
      </c>
      <c r="AD23" s="53" t="s">
        <v>71</v>
      </c>
      <c r="AE23" s="41"/>
      <c r="AF23" s="53" t="s">
        <v>56</v>
      </c>
      <c r="AG23" s="191" t="s">
        <v>883</v>
      </c>
      <c r="AH23" s="18"/>
      <c r="AI23" s="18"/>
      <c r="AJ23" s="18"/>
      <c r="AK23" s="18"/>
      <c r="AL23" s="18"/>
      <c r="AM23" s="18"/>
      <c r="AN23" s="18"/>
    </row>
    <row r="24" ht="15.75" customHeight="1">
      <c r="A24" s="94" t="s">
        <v>884</v>
      </c>
      <c r="B24" s="53" t="s">
        <v>885</v>
      </c>
      <c r="C24" s="37">
        <v>2.0</v>
      </c>
      <c r="D24" s="37" t="s">
        <v>886</v>
      </c>
      <c r="E24" s="52">
        <v>40787.0</v>
      </c>
      <c r="F24" s="53" t="s">
        <v>326</v>
      </c>
      <c r="G24" s="53" t="s">
        <v>836</v>
      </c>
      <c r="H24" s="37" t="s">
        <v>485</v>
      </c>
      <c r="I24" s="37">
        <v>60.0</v>
      </c>
      <c r="J24" s="194" t="s">
        <v>887</v>
      </c>
      <c r="K24" s="41" t="str">
        <f t="shared" si="1"/>
        <v>B, 60cm</v>
      </c>
      <c r="L24" s="41" t="str">
        <f t="shared" si="2"/>
        <v>USAC.RPK002
B 60cm 2011
mat@usac.alpenclub.nl")</v>
      </c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53" t="s">
        <v>45</v>
      </c>
      <c r="AB24" s="53" t="s">
        <v>638</v>
      </c>
      <c r="AC24" s="177">
        <v>45941.0</v>
      </c>
      <c r="AD24" s="53" t="s">
        <v>71</v>
      </c>
      <c r="AE24" s="41"/>
      <c r="AF24" s="53" t="s">
        <v>56</v>
      </c>
      <c r="AG24" s="191" t="s">
        <v>837</v>
      </c>
      <c r="AH24" s="18"/>
      <c r="AI24" s="18"/>
      <c r="AJ24" s="18"/>
      <c r="AK24" s="18"/>
      <c r="AL24" s="18"/>
      <c r="AM24" s="18"/>
      <c r="AN24" s="18"/>
    </row>
    <row r="25" ht="15.75" customHeight="1">
      <c r="A25" s="94" t="s">
        <v>884</v>
      </c>
      <c r="B25" s="53" t="s">
        <v>885</v>
      </c>
      <c r="C25" s="37">
        <v>4.0</v>
      </c>
      <c r="D25" s="37" t="s">
        <v>888</v>
      </c>
      <c r="E25" s="63">
        <v>41579.0</v>
      </c>
      <c r="F25" s="53" t="s">
        <v>326</v>
      </c>
      <c r="G25" s="53" t="s">
        <v>836</v>
      </c>
      <c r="H25" s="37" t="s">
        <v>509</v>
      </c>
      <c r="I25" s="37">
        <v>60.0</v>
      </c>
      <c r="J25" s="194" t="s">
        <v>889</v>
      </c>
      <c r="K25" s="41" t="str">
        <f t="shared" si="1"/>
        <v>B, 60cm</v>
      </c>
      <c r="L25" s="41" t="str">
        <f t="shared" si="2"/>
        <v>USAC.RPK004
B 60cm 2013
mat@usac.alpenclub.nl")</v>
      </c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53" t="s">
        <v>45</v>
      </c>
      <c r="AB25" s="53" t="s">
        <v>638</v>
      </c>
      <c r="AC25" s="177">
        <v>45941.0</v>
      </c>
      <c r="AD25" s="53" t="s">
        <v>71</v>
      </c>
      <c r="AE25" s="41"/>
      <c r="AF25" s="53" t="s">
        <v>56</v>
      </c>
      <c r="AG25" s="80"/>
      <c r="AH25" s="18"/>
      <c r="AI25" s="18"/>
      <c r="AJ25" s="18"/>
      <c r="AK25" s="18"/>
      <c r="AL25" s="18"/>
      <c r="AM25" s="18"/>
      <c r="AN25" s="18"/>
    </row>
    <row r="26" ht="15.75" customHeight="1">
      <c r="A26" s="94" t="s">
        <v>884</v>
      </c>
      <c r="B26" s="53" t="s">
        <v>885</v>
      </c>
      <c r="C26" s="37">
        <v>5.0</v>
      </c>
      <c r="D26" s="37" t="s">
        <v>890</v>
      </c>
      <c r="E26" s="52">
        <v>41487.0</v>
      </c>
      <c r="F26" s="53" t="s">
        <v>326</v>
      </c>
      <c r="G26" s="53" t="s">
        <v>836</v>
      </c>
      <c r="H26" s="37" t="s">
        <v>509</v>
      </c>
      <c r="I26" s="37">
        <v>55.0</v>
      </c>
      <c r="J26" s="194" t="s">
        <v>891</v>
      </c>
      <c r="K26" s="41" t="str">
        <f t="shared" si="1"/>
        <v>B, 55cm</v>
      </c>
      <c r="L26" s="41" t="str">
        <f t="shared" si="2"/>
        <v>USAC.RPK005
B 55cm 2013
mat@usac.alpenclub.nl")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53" t="s">
        <v>45</v>
      </c>
      <c r="AB26" s="53" t="s">
        <v>638</v>
      </c>
      <c r="AC26" s="177">
        <v>45941.0</v>
      </c>
      <c r="AD26" s="53" t="s">
        <v>71</v>
      </c>
      <c r="AE26" s="41"/>
      <c r="AF26" s="53" t="s">
        <v>56</v>
      </c>
      <c r="AG26" s="80"/>
      <c r="AH26" s="18"/>
      <c r="AI26" s="18"/>
      <c r="AJ26" s="18"/>
      <c r="AK26" s="18"/>
      <c r="AL26" s="18"/>
      <c r="AM26" s="18"/>
      <c r="AN26" s="18"/>
    </row>
    <row r="27" ht="15.75" customHeight="1">
      <c r="A27" s="94" t="s">
        <v>884</v>
      </c>
      <c r="B27" s="53" t="s">
        <v>885</v>
      </c>
      <c r="C27" s="37">
        <v>6.0</v>
      </c>
      <c r="D27" s="37" t="s">
        <v>892</v>
      </c>
      <c r="E27" s="63">
        <v>41913.0</v>
      </c>
      <c r="F27" s="53" t="s">
        <v>326</v>
      </c>
      <c r="G27" s="53" t="s">
        <v>836</v>
      </c>
      <c r="H27" s="37" t="s">
        <v>485</v>
      </c>
      <c r="I27" s="37">
        <v>55.0</v>
      </c>
      <c r="J27" s="194" t="s">
        <v>893</v>
      </c>
      <c r="K27" s="41" t="str">
        <f t="shared" si="1"/>
        <v>B, 55cm</v>
      </c>
      <c r="L27" s="41" t="str">
        <f t="shared" si="2"/>
        <v>USAC.RPK006
B 55cm 2014
mat@usac.alpenclub.nl")</v>
      </c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53" t="s">
        <v>45</v>
      </c>
      <c r="AB27" s="53" t="s">
        <v>638</v>
      </c>
      <c r="AC27" s="177">
        <v>45941.0</v>
      </c>
      <c r="AD27" s="53" t="s">
        <v>71</v>
      </c>
      <c r="AE27" s="41"/>
      <c r="AF27" s="53" t="s">
        <v>56</v>
      </c>
      <c r="AG27" s="80"/>
      <c r="AH27" s="18"/>
      <c r="AI27" s="18"/>
      <c r="AJ27" s="18"/>
      <c r="AK27" s="18"/>
      <c r="AL27" s="18"/>
      <c r="AM27" s="18"/>
      <c r="AN27" s="18"/>
    </row>
    <row r="28" ht="15.75" customHeight="1">
      <c r="A28" s="94" t="s">
        <v>884</v>
      </c>
      <c r="B28" s="53" t="s">
        <v>885</v>
      </c>
      <c r="C28" s="37">
        <v>7.0</v>
      </c>
      <c r="D28" s="37" t="s">
        <v>894</v>
      </c>
      <c r="E28" s="52">
        <v>42125.0</v>
      </c>
      <c r="F28" s="53" t="s">
        <v>326</v>
      </c>
      <c r="G28" s="53" t="s">
        <v>836</v>
      </c>
      <c r="H28" s="37" t="s">
        <v>485</v>
      </c>
      <c r="I28" s="37">
        <v>55.0</v>
      </c>
      <c r="J28" s="194" t="s">
        <v>895</v>
      </c>
      <c r="K28" s="41" t="str">
        <f t="shared" si="1"/>
        <v>B, 55cm</v>
      </c>
      <c r="L28" s="41" t="str">
        <f t="shared" si="2"/>
        <v>USAC.RPK007
B 55cm 2015
mat@usac.alpenclub.nl")</v>
      </c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53" t="s">
        <v>45</v>
      </c>
      <c r="AB28" s="53" t="s">
        <v>638</v>
      </c>
      <c r="AC28" s="177">
        <v>45941.0</v>
      </c>
      <c r="AD28" s="53" t="s">
        <v>71</v>
      </c>
      <c r="AE28" s="41"/>
      <c r="AF28" s="53" t="s">
        <v>56</v>
      </c>
      <c r="AG28" s="80"/>
      <c r="AH28" s="18"/>
      <c r="AI28" s="18"/>
      <c r="AJ28" s="18"/>
      <c r="AK28" s="18"/>
      <c r="AL28" s="18"/>
      <c r="AM28" s="18"/>
      <c r="AN28" s="18"/>
    </row>
    <row r="29" ht="15.75" customHeight="1">
      <c r="A29" s="94" t="s">
        <v>884</v>
      </c>
      <c r="B29" s="53" t="s">
        <v>885</v>
      </c>
      <c r="C29" s="37">
        <v>8.0</v>
      </c>
      <c r="D29" s="37" t="s">
        <v>896</v>
      </c>
      <c r="E29" s="52">
        <v>42125.0</v>
      </c>
      <c r="F29" s="53" t="s">
        <v>326</v>
      </c>
      <c r="G29" s="53" t="s">
        <v>836</v>
      </c>
      <c r="H29" s="37" t="s">
        <v>485</v>
      </c>
      <c r="I29" s="37">
        <v>55.0</v>
      </c>
      <c r="J29" s="194" t="s">
        <v>895</v>
      </c>
      <c r="K29" s="41" t="str">
        <f t="shared" si="1"/>
        <v>B, 55cm</v>
      </c>
      <c r="L29" s="41" t="str">
        <f t="shared" si="2"/>
        <v>USAC.RPK008
B 55cm 2015
mat@usac.alpenclub.nl")</v>
      </c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53" t="s">
        <v>45</v>
      </c>
      <c r="AB29" s="53" t="s">
        <v>638</v>
      </c>
      <c r="AC29" s="177">
        <v>45941.0</v>
      </c>
      <c r="AD29" s="53" t="s">
        <v>71</v>
      </c>
      <c r="AE29" s="41"/>
      <c r="AF29" s="53" t="s">
        <v>56</v>
      </c>
      <c r="AG29" s="80"/>
      <c r="AH29" s="18"/>
      <c r="AI29" s="18"/>
      <c r="AJ29" s="18"/>
      <c r="AK29" s="18"/>
      <c r="AL29" s="18"/>
      <c r="AM29" s="18"/>
      <c r="AN29" s="18"/>
    </row>
    <row r="30" ht="15.75" customHeight="1">
      <c r="A30" s="94" t="s">
        <v>884</v>
      </c>
      <c r="B30" s="53" t="s">
        <v>885</v>
      </c>
      <c r="C30" s="37">
        <v>9.0</v>
      </c>
      <c r="D30" s="37" t="s">
        <v>897</v>
      </c>
      <c r="E30" s="52">
        <v>39114.0</v>
      </c>
      <c r="F30" s="53" t="s">
        <v>326</v>
      </c>
      <c r="G30" s="53" t="s">
        <v>836</v>
      </c>
      <c r="H30" s="37" t="s">
        <v>371</v>
      </c>
      <c r="I30" s="37">
        <v>55.0</v>
      </c>
      <c r="J30" s="194" t="s">
        <v>898</v>
      </c>
      <c r="K30" s="41" t="str">
        <f t="shared" si="1"/>
        <v>B, 55cm</v>
      </c>
      <c r="L30" s="41" t="str">
        <f t="shared" si="2"/>
        <v>USAC.RPK009
B 55cm 2007
mat@usac.alpenclub.nl")</v>
      </c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53" t="s">
        <v>45</v>
      </c>
      <c r="AB30" s="53" t="s">
        <v>638</v>
      </c>
      <c r="AC30" s="177">
        <v>45941.0</v>
      </c>
      <c r="AD30" s="53" t="s">
        <v>71</v>
      </c>
      <c r="AE30" s="41"/>
      <c r="AF30" s="53" t="s">
        <v>56</v>
      </c>
      <c r="AG30" s="191" t="s">
        <v>837</v>
      </c>
      <c r="AH30" s="18"/>
      <c r="AI30" s="18"/>
      <c r="AJ30" s="18"/>
      <c r="AK30" s="18"/>
      <c r="AL30" s="18"/>
      <c r="AM30" s="18"/>
      <c r="AN30" s="18"/>
    </row>
    <row r="31" ht="15.75" customHeight="1">
      <c r="A31" s="94" t="s">
        <v>884</v>
      </c>
      <c r="B31" s="53" t="s">
        <v>885</v>
      </c>
      <c r="C31" s="37">
        <v>10.0</v>
      </c>
      <c r="D31" s="37" t="s">
        <v>899</v>
      </c>
      <c r="E31" s="63">
        <v>45597.0</v>
      </c>
      <c r="F31" s="53" t="s">
        <v>326</v>
      </c>
      <c r="G31" s="53" t="s">
        <v>836</v>
      </c>
      <c r="H31" s="37" t="s">
        <v>485</v>
      </c>
      <c r="I31" s="37">
        <v>50.0</v>
      </c>
      <c r="J31" s="194" t="s">
        <v>900</v>
      </c>
      <c r="K31" s="41" t="str">
        <f t="shared" si="1"/>
        <v>B, 50cm</v>
      </c>
      <c r="L31" s="41" t="str">
        <f t="shared" si="2"/>
        <v>USAC.RPK010
B 50cm 2024
mat@usac.alpenclub.nl")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53" t="s">
        <v>45</v>
      </c>
      <c r="AB31" s="53" t="s">
        <v>638</v>
      </c>
      <c r="AC31" s="177">
        <v>45941.0</v>
      </c>
      <c r="AD31" s="53" t="s">
        <v>55</v>
      </c>
      <c r="AE31" s="41"/>
      <c r="AF31" s="53" t="s">
        <v>56</v>
      </c>
      <c r="AG31" s="191" t="s">
        <v>901</v>
      </c>
      <c r="AH31" s="18"/>
      <c r="AI31" s="18"/>
      <c r="AJ31" s="18"/>
      <c r="AK31" s="18"/>
      <c r="AL31" s="18"/>
      <c r="AM31" s="18"/>
      <c r="AN31" s="18"/>
    </row>
    <row r="32" ht="15.75" customHeight="1">
      <c r="A32" s="94" t="s">
        <v>884</v>
      </c>
      <c r="B32" s="53" t="s">
        <v>885</v>
      </c>
      <c r="C32" s="37">
        <v>11.0</v>
      </c>
      <c r="D32" s="37" t="s">
        <v>902</v>
      </c>
      <c r="E32" s="63">
        <v>45261.0</v>
      </c>
      <c r="F32" s="53" t="s">
        <v>326</v>
      </c>
      <c r="G32" s="53" t="s">
        <v>836</v>
      </c>
      <c r="H32" s="37" t="s">
        <v>485</v>
      </c>
      <c r="I32" s="37">
        <v>50.0</v>
      </c>
      <c r="J32" s="194" t="s">
        <v>903</v>
      </c>
      <c r="K32" s="41" t="str">
        <f t="shared" si="1"/>
        <v>B, 50cm</v>
      </c>
      <c r="L32" s="41" t="str">
        <f t="shared" si="2"/>
        <v>USAC.RPK011
B 50cm 2023
mat@usac.alpenclub.nl")</v>
      </c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53" t="s">
        <v>45</v>
      </c>
      <c r="AB32" s="53" t="s">
        <v>638</v>
      </c>
      <c r="AC32" s="177">
        <v>45941.0</v>
      </c>
      <c r="AD32" s="53" t="s">
        <v>71</v>
      </c>
      <c r="AE32" s="41"/>
      <c r="AF32" s="53" t="s">
        <v>56</v>
      </c>
      <c r="AG32" s="191" t="s">
        <v>904</v>
      </c>
      <c r="AH32" s="18"/>
      <c r="AI32" s="18"/>
      <c r="AJ32" s="18"/>
      <c r="AK32" s="18"/>
      <c r="AL32" s="18"/>
      <c r="AM32" s="18"/>
      <c r="AN32" s="18"/>
    </row>
    <row r="33" ht="15.75" customHeight="1">
      <c r="A33" s="94" t="s">
        <v>884</v>
      </c>
      <c r="B33" s="53" t="s">
        <v>885</v>
      </c>
      <c r="C33" s="37">
        <v>34.0</v>
      </c>
      <c r="D33" s="37" t="s">
        <v>905</v>
      </c>
      <c r="E33" s="63">
        <v>41944.0</v>
      </c>
      <c r="F33" s="53" t="s">
        <v>326</v>
      </c>
      <c r="G33" s="53" t="s">
        <v>836</v>
      </c>
      <c r="H33" s="37" t="s">
        <v>485</v>
      </c>
      <c r="I33" s="37">
        <v>60.0</v>
      </c>
      <c r="J33" s="194" t="s">
        <v>906</v>
      </c>
      <c r="K33" s="41" t="str">
        <f t="shared" si="1"/>
        <v>B, 60cm</v>
      </c>
      <c r="L33" s="41" t="str">
        <f t="shared" si="2"/>
        <v>USAC.RPK034
B 60cm 2014
mat@usac.alpenclub.nl")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53" t="s">
        <v>45</v>
      </c>
      <c r="AB33" s="53" t="s">
        <v>638</v>
      </c>
      <c r="AC33" s="177">
        <v>45941.0</v>
      </c>
      <c r="AD33" s="53" t="s">
        <v>71</v>
      </c>
      <c r="AE33" s="41"/>
      <c r="AF33" s="53" t="s">
        <v>56</v>
      </c>
      <c r="AG33" s="191" t="s">
        <v>837</v>
      </c>
      <c r="AH33" s="18"/>
      <c r="AI33" s="18"/>
      <c r="AJ33" s="18"/>
      <c r="AK33" s="18"/>
      <c r="AL33" s="18"/>
      <c r="AM33" s="18"/>
      <c r="AN33" s="18"/>
    </row>
    <row r="34" ht="15.75" customHeight="1">
      <c r="A34" s="94" t="s">
        <v>884</v>
      </c>
      <c r="B34" s="53" t="s">
        <v>885</v>
      </c>
      <c r="C34" s="37">
        <v>35.0</v>
      </c>
      <c r="D34" s="37" t="s">
        <v>907</v>
      </c>
      <c r="E34" s="63">
        <v>41944.0</v>
      </c>
      <c r="F34" s="53" t="s">
        <v>326</v>
      </c>
      <c r="G34" s="53" t="s">
        <v>836</v>
      </c>
      <c r="H34" s="37" t="s">
        <v>485</v>
      </c>
      <c r="I34" s="37">
        <v>60.0</v>
      </c>
      <c r="J34" s="194" t="s">
        <v>908</v>
      </c>
      <c r="K34" s="41" t="str">
        <f t="shared" si="1"/>
        <v>B, 60cm</v>
      </c>
      <c r="L34" s="41" t="str">
        <f t="shared" si="2"/>
        <v>USAC.RPK035
B 60cm 2014
mat@usac.alpenclub.nl")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53" t="s">
        <v>45</v>
      </c>
      <c r="AB34" s="53" t="s">
        <v>638</v>
      </c>
      <c r="AC34" s="177">
        <v>45941.0</v>
      </c>
      <c r="AD34" s="53" t="s">
        <v>71</v>
      </c>
      <c r="AE34" s="41"/>
      <c r="AF34" s="53" t="s">
        <v>56</v>
      </c>
      <c r="AG34" s="191" t="s">
        <v>837</v>
      </c>
      <c r="AH34" s="18"/>
      <c r="AI34" s="18"/>
      <c r="AJ34" s="18"/>
      <c r="AK34" s="18"/>
      <c r="AL34" s="18"/>
      <c r="AM34" s="18"/>
      <c r="AN34" s="18"/>
    </row>
    <row r="35" ht="15.75" customHeight="1">
      <c r="A35" s="94" t="s">
        <v>909</v>
      </c>
      <c r="B35" s="53" t="s">
        <v>885</v>
      </c>
      <c r="C35" s="37">
        <v>12.0</v>
      </c>
      <c r="D35" s="37" t="s">
        <v>910</v>
      </c>
      <c r="E35" s="52">
        <v>43132.0</v>
      </c>
      <c r="F35" s="53" t="s">
        <v>326</v>
      </c>
      <c r="G35" s="53" t="s">
        <v>836</v>
      </c>
      <c r="H35" s="37" t="s">
        <v>384</v>
      </c>
      <c r="I35" s="37">
        <v>55.0</v>
      </c>
      <c r="J35" s="194">
        <v>8058.0</v>
      </c>
      <c r="K35" s="41" t="str">
        <f t="shared" si="1"/>
        <v>B, 55cm</v>
      </c>
      <c r="L35" s="41" t="str">
        <f t="shared" si="2"/>
        <v>USAC.RPK012
B 55cm 2018
mat@usac.alpenclub.nl")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53" t="s">
        <v>45</v>
      </c>
      <c r="AB35" s="53" t="s">
        <v>638</v>
      </c>
      <c r="AC35" s="177">
        <v>45941.0</v>
      </c>
      <c r="AD35" s="53" t="s">
        <v>71</v>
      </c>
      <c r="AE35" s="41"/>
      <c r="AF35" s="53" t="s">
        <v>56</v>
      </c>
      <c r="AG35" s="80"/>
      <c r="AH35" s="18"/>
      <c r="AI35" s="18"/>
      <c r="AJ35" s="18"/>
      <c r="AK35" s="18"/>
      <c r="AL35" s="18"/>
      <c r="AM35" s="18"/>
      <c r="AN35" s="18"/>
    </row>
    <row r="36" ht="15.75" customHeight="1">
      <c r="A36" s="94" t="s">
        <v>909</v>
      </c>
      <c r="B36" s="53" t="s">
        <v>885</v>
      </c>
      <c r="C36" s="37">
        <v>13.0</v>
      </c>
      <c r="D36" s="37" t="s">
        <v>911</v>
      </c>
      <c r="E36" s="52">
        <v>43132.0</v>
      </c>
      <c r="F36" s="53" t="s">
        <v>326</v>
      </c>
      <c r="G36" s="53" t="s">
        <v>836</v>
      </c>
      <c r="H36" s="37" t="s">
        <v>384</v>
      </c>
      <c r="I36" s="37">
        <v>55.0</v>
      </c>
      <c r="J36" s="194">
        <v>8058.0</v>
      </c>
      <c r="K36" s="41" t="str">
        <f t="shared" si="1"/>
        <v>B, 55cm</v>
      </c>
      <c r="L36" s="41" t="str">
        <f t="shared" si="2"/>
        <v>USAC.RPK013
B 55cm 2018
mat@usac.alpenclub.nl")</v>
      </c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53" t="s">
        <v>45</v>
      </c>
      <c r="AB36" s="53" t="s">
        <v>638</v>
      </c>
      <c r="AC36" s="177">
        <v>45941.0</v>
      </c>
      <c r="AD36" s="53" t="s">
        <v>55</v>
      </c>
      <c r="AE36" s="41"/>
      <c r="AF36" s="53" t="s">
        <v>56</v>
      </c>
      <c r="AG36" s="80"/>
      <c r="AH36" s="18"/>
      <c r="AI36" s="18"/>
      <c r="AJ36" s="18"/>
      <c r="AK36" s="18"/>
      <c r="AL36" s="18"/>
      <c r="AM36" s="18"/>
      <c r="AN36" s="18"/>
    </row>
    <row r="37" ht="15.75" customHeight="1">
      <c r="A37" s="94" t="s">
        <v>909</v>
      </c>
      <c r="B37" s="53" t="s">
        <v>885</v>
      </c>
      <c r="C37" s="37">
        <v>14.0</v>
      </c>
      <c r="D37" s="37" t="s">
        <v>912</v>
      </c>
      <c r="E37" s="52">
        <v>43101.0</v>
      </c>
      <c r="F37" s="53" t="s">
        <v>326</v>
      </c>
      <c r="G37" s="53" t="s">
        <v>836</v>
      </c>
      <c r="H37" s="37" t="s">
        <v>384</v>
      </c>
      <c r="I37" s="37">
        <v>50.0</v>
      </c>
      <c r="J37" s="194">
        <v>8015.0</v>
      </c>
      <c r="K37" s="41" t="str">
        <f t="shared" si="1"/>
        <v>B, 50cm</v>
      </c>
      <c r="L37" s="41" t="str">
        <f t="shared" si="2"/>
        <v>USAC.RPK014
B 50cm 2018
mat@usac.alpenclub.nl")</v>
      </c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53" t="s">
        <v>45</v>
      </c>
      <c r="AB37" s="53" t="s">
        <v>638</v>
      </c>
      <c r="AC37" s="177">
        <v>45941.0</v>
      </c>
      <c r="AD37" s="53" t="s">
        <v>71</v>
      </c>
      <c r="AE37" s="41"/>
      <c r="AF37" s="53" t="s">
        <v>56</v>
      </c>
      <c r="AG37" s="80"/>
      <c r="AH37" s="18"/>
      <c r="AI37" s="18"/>
      <c r="AJ37" s="18"/>
      <c r="AK37" s="18"/>
      <c r="AL37" s="18"/>
      <c r="AM37" s="18"/>
      <c r="AN37" s="18"/>
    </row>
    <row r="38" ht="15.75" customHeight="1">
      <c r="A38" s="94" t="s">
        <v>909</v>
      </c>
      <c r="B38" s="53" t="s">
        <v>885</v>
      </c>
      <c r="C38" s="37">
        <v>15.0</v>
      </c>
      <c r="D38" s="37" t="s">
        <v>913</v>
      </c>
      <c r="E38" s="52">
        <v>43252.0</v>
      </c>
      <c r="F38" s="53" t="s">
        <v>326</v>
      </c>
      <c r="G38" s="53" t="s">
        <v>836</v>
      </c>
      <c r="H38" s="37" t="s">
        <v>384</v>
      </c>
      <c r="I38" s="37">
        <v>60.0</v>
      </c>
      <c r="J38" s="194">
        <v>8176.0</v>
      </c>
      <c r="K38" s="41" t="str">
        <f t="shared" si="1"/>
        <v>B, 60cm</v>
      </c>
      <c r="L38" s="41" t="str">
        <f t="shared" si="2"/>
        <v>USAC.RPK015
B 60cm 2018
mat@usac.alpenclub.nl")</v>
      </c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53" t="s">
        <v>45</v>
      </c>
      <c r="AB38" s="53" t="s">
        <v>638</v>
      </c>
      <c r="AC38" s="177">
        <v>45941.0</v>
      </c>
      <c r="AD38" s="53" t="s">
        <v>55</v>
      </c>
      <c r="AE38" s="41"/>
      <c r="AF38" s="53" t="s">
        <v>56</v>
      </c>
      <c r="AG38" s="80"/>
      <c r="AH38" s="18"/>
      <c r="AI38" s="18"/>
      <c r="AJ38" s="18"/>
      <c r="AK38" s="18"/>
      <c r="AL38" s="18"/>
      <c r="AM38" s="18"/>
      <c r="AN38" s="18"/>
    </row>
    <row r="39" ht="15.75" customHeight="1">
      <c r="A39" s="94" t="s">
        <v>909</v>
      </c>
      <c r="B39" s="53" t="s">
        <v>885</v>
      </c>
      <c r="C39" s="37">
        <v>16.0</v>
      </c>
      <c r="D39" s="37" t="s">
        <v>914</v>
      </c>
      <c r="E39" s="52">
        <v>43160.0</v>
      </c>
      <c r="F39" s="53" t="s">
        <v>326</v>
      </c>
      <c r="G39" s="53" t="s">
        <v>836</v>
      </c>
      <c r="H39" s="37" t="s">
        <v>384</v>
      </c>
      <c r="I39" s="37">
        <v>50.0</v>
      </c>
      <c r="J39" s="194">
        <v>8089.0</v>
      </c>
      <c r="K39" s="41" t="str">
        <f t="shared" si="1"/>
        <v>B, 50cm</v>
      </c>
      <c r="L39" s="41" t="str">
        <f t="shared" si="2"/>
        <v>USAC.RPK016
B 50cm 2018
mat@usac.alpenclub.nl")</v>
      </c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53" t="s">
        <v>45</v>
      </c>
      <c r="AB39" s="53" t="s">
        <v>638</v>
      </c>
      <c r="AC39" s="177">
        <v>45941.0</v>
      </c>
      <c r="AD39" s="53" t="s">
        <v>71</v>
      </c>
      <c r="AE39" s="41"/>
      <c r="AF39" s="53" t="s">
        <v>56</v>
      </c>
      <c r="AG39" s="80"/>
      <c r="AH39" s="18"/>
      <c r="AI39" s="18"/>
      <c r="AJ39" s="18"/>
      <c r="AK39" s="18"/>
      <c r="AL39" s="18"/>
      <c r="AM39" s="18"/>
      <c r="AN39" s="18"/>
    </row>
    <row r="40" ht="15.75" customHeight="1">
      <c r="A40" s="94" t="s">
        <v>915</v>
      </c>
      <c r="B40" s="53" t="s">
        <v>885</v>
      </c>
      <c r="C40" s="37">
        <v>17.0</v>
      </c>
      <c r="D40" s="37" t="s">
        <v>916</v>
      </c>
      <c r="E40" s="37" t="s">
        <v>42</v>
      </c>
      <c r="F40" s="53" t="s">
        <v>484</v>
      </c>
      <c r="G40" s="53" t="s">
        <v>42</v>
      </c>
      <c r="H40" s="37" t="s">
        <v>485</v>
      </c>
      <c r="I40" s="37">
        <v>60.0</v>
      </c>
      <c r="J40" s="195"/>
      <c r="K40" s="41" t="str">
        <f t="shared" si="1"/>
        <v>-, 60cm</v>
      </c>
      <c r="L40" s="41" t="str">
        <f t="shared" si="2"/>
        <v>USAC.RPK017
- 60cm -
mat@usac.alpenclub.nl")</v>
      </c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53" t="s">
        <v>43</v>
      </c>
      <c r="AB40" s="53" t="s">
        <v>46</v>
      </c>
      <c r="AC40" s="177">
        <v>45941.0</v>
      </c>
      <c r="AD40" s="53" t="s">
        <v>43</v>
      </c>
      <c r="AE40" s="41"/>
      <c r="AF40" s="53" t="s">
        <v>43</v>
      </c>
      <c r="AG40" s="80"/>
      <c r="AH40" s="18"/>
      <c r="AI40" s="18"/>
      <c r="AJ40" s="18"/>
      <c r="AK40" s="18"/>
      <c r="AL40" s="18"/>
      <c r="AM40" s="18"/>
      <c r="AN40" s="18"/>
    </row>
    <row r="41" ht="15.75" customHeight="1">
      <c r="A41" s="94" t="s">
        <v>915</v>
      </c>
      <c r="B41" s="53" t="s">
        <v>885</v>
      </c>
      <c r="C41" s="37">
        <v>18.0</v>
      </c>
      <c r="D41" s="37" t="s">
        <v>917</v>
      </c>
      <c r="E41" s="37" t="s">
        <v>42</v>
      </c>
      <c r="F41" s="53" t="s">
        <v>484</v>
      </c>
      <c r="G41" s="53" t="s">
        <v>42</v>
      </c>
      <c r="H41" s="37" t="s">
        <v>485</v>
      </c>
      <c r="I41" s="37">
        <v>65.0</v>
      </c>
      <c r="J41" s="195"/>
      <c r="K41" s="41" t="str">
        <f t="shared" si="1"/>
        <v>-, 65cm</v>
      </c>
      <c r="L41" s="41" t="str">
        <f t="shared" si="2"/>
        <v>USAC.RPK018
- 65cm -
mat@usac.alpenclub.nl")</v>
      </c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53" t="s">
        <v>43</v>
      </c>
      <c r="AB41" s="53" t="s">
        <v>46</v>
      </c>
      <c r="AC41" s="177">
        <v>45941.0</v>
      </c>
      <c r="AD41" s="53" t="s">
        <v>43</v>
      </c>
      <c r="AE41" s="41"/>
      <c r="AF41" s="53" t="s">
        <v>43</v>
      </c>
      <c r="AG41" s="80"/>
      <c r="AH41" s="18"/>
      <c r="AI41" s="18"/>
      <c r="AJ41" s="18"/>
      <c r="AK41" s="18"/>
      <c r="AL41" s="18"/>
      <c r="AM41" s="18"/>
      <c r="AN41" s="18"/>
    </row>
    <row r="42" ht="15.75" customHeight="1">
      <c r="A42" s="94" t="s">
        <v>918</v>
      </c>
      <c r="B42" s="53" t="s">
        <v>885</v>
      </c>
      <c r="C42" s="37">
        <v>19.0</v>
      </c>
      <c r="D42" s="37" t="s">
        <v>919</v>
      </c>
      <c r="E42" s="37" t="s">
        <v>42</v>
      </c>
      <c r="F42" s="53" t="s">
        <v>920</v>
      </c>
      <c r="G42" s="53" t="s">
        <v>844</v>
      </c>
      <c r="H42" s="37" t="s">
        <v>377</v>
      </c>
      <c r="I42" s="37">
        <v>70.0</v>
      </c>
      <c r="J42" s="195"/>
      <c r="K42" s="41" t="str">
        <f t="shared" si="1"/>
        <v>T, 70cm</v>
      </c>
      <c r="L42" s="41" t="str">
        <f t="shared" si="2"/>
        <v>USAC.RPK019
T 70cm -
mat@usac.alpenclub.nl")</v>
      </c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53" t="s">
        <v>43</v>
      </c>
      <c r="AB42" s="53" t="s">
        <v>46</v>
      </c>
      <c r="AC42" s="177">
        <v>45941.0</v>
      </c>
      <c r="AD42" s="53" t="s">
        <v>43</v>
      </c>
      <c r="AE42" s="41"/>
      <c r="AF42" s="53" t="s">
        <v>43</v>
      </c>
      <c r="AG42" s="80"/>
      <c r="AH42" s="18"/>
      <c r="AI42" s="18"/>
      <c r="AJ42" s="18"/>
      <c r="AK42" s="18"/>
      <c r="AL42" s="18"/>
      <c r="AM42" s="18"/>
      <c r="AN42" s="18"/>
    </row>
    <row r="43" ht="15.75" customHeight="1">
      <c r="A43" s="94" t="s">
        <v>918</v>
      </c>
      <c r="B43" s="53" t="s">
        <v>885</v>
      </c>
      <c r="C43" s="37">
        <v>20.0</v>
      </c>
      <c r="D43" s="37" t="s">
        <v>921</v>
      </c>
      <c r="E43" s="37" t="s">
        <v>42</v>
      </c>
      <c r="F43" s="53" t="s">
        <v>920</v>
      </c>
      <c r="G43" s="53" t="s">
        <v>844</v>
      </c>
      <c r="H43" s="37" t="s">
        <v>377</v>
      </c>
      <c r="I43" s="37">
        <v>60.0</v>
      </c>
      <c r="J43" s="194">
        <v>749.0</v>
      </c>
      <c r="K43" s="41" t="str">
        <f t="shared" si="1"/>
        <v>T, 60cm</v>
      </c>
      <c r="L43" s="41" t="str">
        <f t="shared" si="2"/>
        <v>USAC.RPK020
T 60cm -
mat@usac.alpenclub.nl")</v>
      </c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53" t="s">
        <v>45</v>
      </c>
      <c r="AB43" s="53" t="s">
        <v>638</v>
      </c>
      <c r="AC43" s="177">
        <v>45941.0</v>
      </c>
      <c r="AD43" s="53" t="s">
        <v>71</v>
      </c>
      <c r="AE43" s="41"/>
      <c r="AF43" s="53" t="s">
        <v>56</v>
      </c>
      <c r="AG43" s="80"/>
      <c r="AH43" s="18"/>
      <c r="AI43" s="18"/>
      <c r="AJ43" s="18"/>
      <c r="AK43" s="18"/>
      <c r="AL43" s="18"/>
      <c r="AM43" s="18"/>
      <c r="AN43" s="18"/>
    </row>
    <row r="44" ht="15.75" customHeight="1">
      <c r="A44" s="94" t="s">
        <v>918</v>
      </c>
      <c r="B44" s="53" t="s">
        <v>885</v>
      </c>
      <c r="C44" s="37">
        <v>21.0</v>
      </c>
      <c r="D44" s="37" t="s">
        <v>922</v>
      </c>
      <c r="E44" s="37" t="s">
        <v>42</v>
      </c>
      <c r="F44" s="53" t="s">
        <v>920</v>
      </c>
      <c r="G44" s="53" t="s">
        <v>844</v>
      </c>
      <c r="H44" s="37" t="s">
        <v>364</v>
      </c>
      <c r="I44" s="37">
        <v>60.0</v>
      </c>
      <c r="J44" s="194">
        <v>1174.0</v>
      </c>
      <c r="K44" s="41" t="str">
        <f t="shared" si="1"/>
        <v>T, 60cm</v>
      </c>
      <c r="L44" s="41" t="str">
        <f t="shared" si="2"/>
        <v>USAC.RPK021
T 60cm -
mat@usac.alpenclub.nl")</v>
      </c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53" t="s">
        <v>45</v>
      </c>
      <c r="AB44" s="53" t="s">
        <v>638</v>
      </c>
      <c r="AC44" s="177">
        <v>45941.0</v>
      </c>
      <c r="AD44" s="53" t="s">
        <v>71</v>
      </c>
      <c r="AE44" s="41"/>
      <c r="AF44" s="53" t="s">
        <v>56</v>
      </c>
      <c r="AG44" s="80"/>
      <c r="AH44" s="18"/>
      <c r="AI44" s="18"/>
      <c r="AJ44" s="18"/>
      <c r="AK44" s="18"/>
      <c r="AL44" s="18"/>
      <c r="AM44" s="18"/>
      <c r="AN44" s="18"/>
    </row>
    <row r="45" ht="15.75" customHeight="1">
      <c r="A45" s="94" t="s">
        <v>918</v>
      </c>
      <c r="B45" s="53" t="s">
        <v>885</v>
      </c>
      <c r="C45" s="37">
        <v>22.0</v>
      </c>
      <c r="D45" s="37" t="s">
        <v>923</v>
      </c>
      <c r="E45" s="37" t="s">
        <v>42</v>
      </c>
      <c r="F45" s="53" t="s">
        <v>920</v>
      </c>
      <c r="G45" s="53" t="s">
        <v>844</v>
      </c>
      <c r="H45" s="37" t="s">
        <v>364</v>
      </c>
      <c r="I45" s="37">
        <v>60.0</v>
      </c>
      <c r="J45" s="194">
        <v>1174.0</v>
      </c>
      <c r="K45" s="41" t="str">
        <f t="shared" si="1"/>
        <v>T, 60cm</v>
      </c>
      <c r="L45" s="41" t="str">
        <f t="shared" si="2"/>
        <v>USAC.RPK022
T 60cm -
mat@usac.alpenclub.nl")</v>
      </c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53" t="s">
        <v>45</v>
      </c>
      <c r="AB45" s="53" t="s">
        <v>638</v>
      </c>
      <c r="AC45" s="177">
        <v>45941.0</v>
      </c>
      <c r="AD45" s="53" t="s">
        <v>71</v>
      </c>
      <c r="AE45" s="41"/>
      <c r="AF45" s="53" t="s">
        <v>56</v>
      </c>
      <c r="AG45" s="80"/>
      <c r="AH45" s="18"/>
      <c r="AI45" s="18"/>
      <c r="AJ45" s="18"/>
      <c r="AK45" s="18"/>
      <c r="AL45" s="18"/>
      <c r="AM45" s="18"/>
      <c r="AN45" s="18"/>
    </row>
    <row r="46" ht="15.75" customHeight="1">
      <c r="A46" s="94" t="s">
        <v>924</v>
      </c>
      <c r="B46" s="53" t="s">
        <v>885</v>
      </c>
      <c r="C46" s="37">
        <v>23.0</v>
      </c>
      <c r="D46" s="37" t="s">
        <v>925</v>
      </c>
      <c r="E46" s="52">
        <v>38718.0</v>
      </c>
      <c r="F46" s="53" t="s">
        <v>537</v>
      </c>
      <c r="G46" s="53" t="s">
        <v>42</v>
      </c>
      <c r="H46" s="37" t="s">
        <v>340</v>
      </c>
      <c r="I46" s="37">
        <v>55.0</v>
      </c>
      <c r="J46" s="195"/>
      <c r="K46" s="41" t="str">
        <f t="shared" si="1"/>
        <v>-, 55cm</v>
      </c>
      <c r="L46" s="41" t="str">
        <f t="shared" si="2"/>
        <v>USAC.RPK023
- 55cm 2006
mat@usac.alpenclub.nl")</v>
      </c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53" t="s">
        <v>43</v>
      </c>
      <c r="AB46" s="53" t="s">
        <v>46</v>
      </c>
      <c r="AC46" s="177">
        <v>45941.0</v>
      </c>
      <c r="AD46" s="53" t="s">
        <v>43</v>
      </c>
      <c r="AE46" s="41"/>
      <c r="AF46" s="53" t="s">
        <v>43</v>
      </c>
      <c r="AG46" s="80"/>
      <c r="AH46" s="18"/>
      <c r="AI46" s="18"/>
      <c r="AJ46" s="18"/>
      <c r="AK46" s="18"/>
      <c r="AL46" s="18"/>
      <c r="AM46" s="18"/>
      <c r="AN46" s="18"/>
    </row>
    <row r="47" ht="15.75" customHeight="1">
      <c r="A47" s="94" t="s">
        <v>924</v>
      </c>
      <c r="B47" s="53" t="s">
        <v>885</v>
      </c>
      <c r="C47" s="37">
        <v>24.0</v>
      </c>
      <c r="D47" s="37" t="s">
        <v>926</v>
      </c>
      <c r="E47" s="52">
        <v>38718.0</v>
      </c>
      <c r="F47" s="53" t="s">
        <v>537</v>
      </c>
      <c r="G47" s="53" t="s">
        <v>42</v>
      </c>
      <c r="H47" s="37" t="s">
        <v>340</v>
      </c>
      <c r="I47" s="37">
        <v>60.0</v>
      </c>
      <c r="J47" s="195"/>
      <c r="K47" s="41" t="str">
        <f t="shared" si="1"/>
        <v>-, 60cm</v>
      </c>
      <c r="L47" s="41" t="str">
        <f t="shared" si="2"/>
        <v>USAC.RPK024
- 60cm 2006
mat@usac.alpenclub.nl")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53" t="s">
        <v>43</v>
      </c>
      <c r="AB47" s="53" t="s">
        <v>46</v>
      </c>
      <c r="AC47" s="177">
        <v>45941.0</v>
      </c>
      <c r="AD47" s="53" t="s">
        <v>43</v>
      </c>
      <c r="AE47" s="41"/>
      <c r="AF47" s="53" t="s">
        <v>43</v>
      </c>
      <c r="AG47" s="80"/>
      <c r="AH47" s="18"/>
      <c r="AI47" s="18"/>
      <c r="AJ47" s="18"/>
      <c r="AK47" s="18"/>
      <c r="AL47" s="18"/>
      <c r="AM47" s="18"/>
      <c r="AN47" s="18"/>
    </row>
    <row r="48" ht="15.75" customHeight="1">
      <c r="A48" s="94" t="s">
        <v>927</v>
      </c>
      <c r="B48" s="53" t="s">
        <v>885</v>
      </c>
      <c r="C48" s="37">
        <v>25.0</v>
      </c>
      <c r="D48" s="37" t="s">
        <v>928</v>
      </c>
      <c r="E48" s="52">
        <v>42979.0</v>
      </c>
      <c r="F48" s="53" t="s">
        <v>929</v>
      </c>
      <c r="G48" s="53" t="s">
        <v>836</v>
      </c>
      <c r="H48" s="37" t="s">
        <v>340</v>
      </c>
      <c r="I48" s="37">
        <v>60.0</v>
      </c>
      <c r="J48" s="194">
        <v>917.0</v>
      </c>
      <c r="K48" s="41" t="str">
        <f t="shared" si="1"/>
        <v>B, 60cm</v>
      </c>
      <c r="L48" s="41" t="str">
        <f t="shared" si="2"/>
        <v>USAC.RPK025
B 60cm 2017
mat@usac.alpenclub.nl")</v>
      </c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53" t="s">
        <v>45</v>
      </c>
      <c r="AB48" s="53" t="s">
        <v>638</v>
      </c>
      <c r="AC48" s="177">
        <v>45941.0</v>
      </c>
      <c r="AD48" s="53" t="s">
        <v>71</v>
      </c>
      <c r="AE48" s="41"/>
      <c r="AF48" s="53" t="s">
        <v>56</v>
      </c>
      <c r="AG48" s="80"/>
      <c r="AH48" s="18"/>
      <c r="AI48" s="18"/>
      <c r="AJ48" s="18"/>
      <c r="AK48" s="18"/>
      <c r="AL48" s="18"/>
      <c r="AM48" s="18"/>
      <c r="AN48" s="18"/>
    </row>
    <row r="49" ht="15.75" customHeight="1">
      <c r="A49" s="94" t="s">
        <v>927</v>
      </c>
      <c r="B49" s="53" t="s">
        <v>885</v>
      </c>
      <c r="C49" s="37">
        <v>26.0</v>
      </c>
      <c r="D49" s="37" t="s">
        <v>930</v>
      </c>
      <c r="E49" s="52">
        <v>42979.0</v>
      </c>
      <c r="F49" s="53" t="s">
        <v>929</v>
      </c>
      <c r="G49" s="53" t="s">
        <v>836</v>
      </c>
      <c r="H49" s="37" t="s">
        <v>340</v>
      </c>
      <c r="I49" s="37">
        <v>60.0</v>
      </c>
      <c r="J49" s="194">
        <v>917.0</v>
      </c>
      <c r="K49" s="41" t="str">
        <f t="shared" si="1"/>
        <v>B, 60cm</v>
      </c>
      <c r="L49" s="41" t="str">
        <f t="shared" si="2"/>
        <v>USAC.RPK026
B 60cm 2017
mat@usac.alpenclub.nl")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53" t="s">
        <v>45</v>
      </c>
      <c r="AB49" s="53" t="s">
        <v>638</v>
      </c>
      <c r="AC49" s="177">
        <v>45941.0</v>
      </c>
      <c r="AD49" s="53" t="s">
        <v>71</v>
      </c>
      <c r="AE49" s="41"/>
      <c r="AF49" s="53" t="s">
        <v>56</v>
      </c>
      <c r="AG49" s="80"/>
      <c r="AH49" s="18"/>
      <c r="AI49" s="18"/>
      <c r="AJ49" s="18"/>
      <c r="AK49" s="18"/>
      <c r="AL49" s="18"/>
      <c r="AM49" s="18"/>
      <c r="AN49" s="18"/>
    </row>
    <row r="50" ht="15.75" customHeight="1">
      <c r="A50" s="94" t="s">
        <v>927</v>
      </c>
      <c r="B50" s="53" t="s">
        <v>885</v>
      </c>
      <c r="C50" s="37">
        <v>27.0</v>
      </c>
      <c r="D50" s="37" t="s">
        <v>931</v>
      </c>
      <c r="E50" s="52">
        <v>42979.0</v>
      </c>
      <c r="F50" s="53" t="s">
        <v>929</v>
      </c>
      <c r="G50" s="53" t="s">
        <v>836</v>
      </c>
      <c r="H50" s="37" t="s">
        <v>340</v>
      </c>
      <c r="I50" s="37">
        <v>60.0</v>
      </c>
      <c r="J50" s="194">
        <v>917.0</v>
      </c>
      <c r="K50" s="41" t="str">
        <f t="shared" si="1"/>
        <v>B, 60cm</v>
      </c>
      <c r="L50" s="41" t="str">
        <f t="shared" si="2"/>
        <v>USAC.RPK027
B 60cm 2017
mat@usac.alpenclub.nl")</v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53" t="s">
        <v>45</v>
      </c>
      <c r="AB50" s="53" t="s">
        <v>638</v>
      </c>
      <c r="AC50" s="177">
        <v>45941.0</v>
      </c>
      <c r="AD50" s="53" t="s">
        <v>71</v>
      </c>
      <c r="AE50" s="41"/>
      <c r="AF50" s="53" t="s">
        <v>56</v>
      </c>
      <c r="AG50" s="80"/>
      <c r="AH50" s="18"/>
      <c r="AI50" s="18"/>
      <c r="AJ50" s="18"/>
      <c r="AK50" s="18"/>
      <c r="AL50" s="18"/>
      <c r="AM50" s="18"/>
      <c r="AN50" s="18"/>
    </row>
    <row r="51" ht="15.75" customHeight="1">
      <c r="A51" s="94" t="s">
        <v>927</v>
      </c>
      <c r="B51" s="53" t="s">
        <v>885</v>
      </c>
      <c r="C51" s="37">
        <v>28.0</v>
      </c>
      <c r="D51" s="37" t="s">
        <v>932</v>
      </c>
      <c r="E51" s="52">
        <v>42979.0</v>
      </c>
      <c r="F51" s="53" t="s">
        <v>929</v>
      </c>
      <c r="G51" s="53" t="s">
        <v>836</v>
      </c>
      <c r="H51" s="37" t="s">
        <v>340</v>
      </c>
      <c r="I51" s="37">
        <v>60.0</v>
      </c>
      <c r="J51" s="194">
        <v>917.0</v>
      </c>
      <c r="K51" s="41" t="str">
        <f t="shared" si="1"/>
        <v>B, 60cm</v>
      </c>
      <c r="L51" s="41" t="str">
        <f t="shared" si="2"/>
        <v>USAC.RPK028
B 60cm 2017
mat@usac.alpenclub.nl")</v>
      </c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53" t="s">
        <v>45</v>
      </c>
      <c r="AB51" s="53" t="s">
        <v>638</v>
      </c>
      <c r="AC51" s="177">
        <v>45941.0</v>
      </c>
      <c r="AD51" s="53" t="s">
        <v>71</v>
      </c>
      <c r="AE51" s="41"/>
      <c r="AF51" s="53" t="s">
        <v>56</v>
      </c>
      <c r="AG51" s="80"/>
      <c r="AH51" s="18"/>
      <c r="AI51" s="18"/>
      <c r="AJ51" s="18"/>
      <c r="AK51" s="18"/>
      <c r="AL51" s="18"/>
      <c r="AM51" s="18"/>
      <c r="AN51" s="18"/>
    </row>
    <row r="52" ht="15.75" customHeight="1">
      <c r="A52" s="94" t="s">
        <v>933</v>
      </c>
      <c r="B52" s="53" t="s">
        <v>885</v>
      </c>
      <c r="C52" s="37">
        <v>29.0</v>
      </c>
      <c r="D52" s="37" t="s">
        <v>934</v>
      </c>
      <c r="E52" s="37" t="s">
        <v>42</v>
      </c>
      <c r="F52" s="53" t="s">
        <v>929</v>
      </c>
      <c r="G52" s="53" t="s">
        <v>42</v>
      </c>
      <c r="H52" s="37" t="s">
        <v>340</v>
      </c>
      <c r="I52" s="37">
        <v>70.0</v>
      </c>
      <c r="J52" s="195"/>
      <c r="K52" s="41" t="str">
        <f t="shared" si="1"/>
        <v>-, 70cm</v>
      </c>
      <c r="L52" s="41" t="str">
        <f t="shared" si="2"/>
        <v>USAC.RPK029
- 70cm -
mat@usac.alpenclub.nl")</v>
      </c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53" t="s">
        <v>43</v>
      </c>
      <c r="AB52" s="53" t="s">
        <v>46</v>
      </c>
      <c r="AC52" s="177">
        <v>45941.0</v>
      </c>
      <c r="AD52" s="53" t="s">
        <v>43</v>
      </c>
      <c r="AE52" s="41"/>
      <c r="AF52" s="53" t="s">
        <v>43</v>
      </c>
      <c r="AG52" s="80"/>
      <c r="AH52" s="18"/>
      <c r="AI52" s="18"/>
      <c r="AJ52" s="18"/>
      <c r="AK52" s="18"/>
      <c r="AL52" s="18"/>
      <c r="AM52" s="18"/>
      <c r="AN52" s="18"/>
    </row>
    <row r="53" ht="15.75" customHeight="1">
      <c r="A53" s="94" t="s">
        <v>935</v>
      </c>
      <c r="B53" s="53" t="s">
        <v>885</v>
      </c>
      <c r="C53" s="37">
        <v>30.0</v>
      </c>
      <c r="D53" s="37" t="s">
        <v>936</v>
      </c>
      <c r="E53" s="52">
        <v>37622.0</v>
      </c>
      <c r="F53" s="53" t="s">
        <v>929</v>
      </c>
      <c r="G53" s="53" t="s">
        <v>42</v>
      </c>
      <c r="H53" s="37" t="s">
        <v>340</v>
      </c>
      <c r="I53" s="37">
        <v>60.0</v>
      </c>
      <c r="J53" s="195"/>
      <c r="K53" s="41" t="str">
        <f t="shared" si="1"/>
        <v>-, 60cm</v>
      </c>
      <c r="L53" s="41" t="str">
        <f t="shared" si="2"/>
        <v>USAC.RPK030
- 60cm 2003
mat@usac.alpenclub.nl")</v>
      </c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53" t="s">
        <v>43</v>
      </c>
      <c r="AB53" s="53" t="s">
        <v>46</v>
      </c>
      <c r="AC53" s="177">
        <v>45941.0</v>
      </c>
      <c r="AD53" s="53" t="s">
        <v>43</v>
      </c>
      <c r="AE53" s="41"/>
      <c r="AF53" s="53" t="s">
        <v>43</v>
      </c>
      <c r="AG53" s="80"/>
      <c r="AH53" s="18"/>
      <c r="AI53" s="18"/>
      <c r="AJ53" s="18"/>
      <c r="AK53" s="18"/>
      <c r="AL53" s="18"/>
      <c r="AM53" s="18"/>
      <c r="AN53" s="18"/>
    </row>
    <row r="54" ht="15.75" customHeight="1">
      <c r="A54" s="94" t="s">
        <v>40</v>
      </c>
      <c r="B54" s="53" t="s">
        <v>885</v>
      </c>
      <c r="C54" s="37">
        <v>31.0</v>
      </c>
      <c r="D54" s="37" t="s">
        <v>937</v>
      </c>
      <c r="E54" s="37" t="s">
        <v>42</v>
      </c>
      <c r="F54" s="53" t="s">
        <v>40</v>
      </c>
      <c r="G54" s="53" t="s">
        <v>836</v>
      </c>
      <c r="H54" s="37" t="s">
        <v>364</v>
      </c>
      <c r="I54" s="37">
        <v>60.0</v>
      </c>
      <c r="J54" s="195"/>
      <c r="K54" s="41" t="str">
        <f t="shared" si="1"/>
        <v>B, 60cm</v>
      </c>
      <c r="L54" s="41" t="str">
        <f t="shared" si="2"/>
        <v>USAC.RPK031
B 60cm -
mat@usac.alpenclub.nl")</v>
      </c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53" t="s">
        <v>45</v>
      </c>
      <c r="AB54" s="53" t="s">
        <v>638</v>
      </c>
      <c r="AC54" s="177">
        <v>45941.0</v>
      </c>
      <c r="AD54" s="53" t="s">
        <v>71</v>
      </c>
      <c r="AE54" s="41"/>
      <c r="AF54" s="53" t="s">
        <v>56</v>
      </c>
      <c r="AG54" s="80"/>
      <c r="AH54" s="18"/>
      <c r="AI54" s="18"/>
      <c r="AJ54" s="18"/>
      <c r="AK54" s="18"/>
      <c r="AL54" s="18"/>
      <c r="AM54" s="18"/>
      <c r="AN54" s="18"/>
    </row>
    <row r="55" ht="15.75" customHeight="1">
      <c r="A55" s="94" t="s">
        <v>938</v>
      </c>
      <c r="B55" s="53" t="s">
        <v>885</v>
      </c>
      <c r="C55" s="37">
        <v>32.0</v>
      </c>
      <c r="D55" s="37" t="s">
        <v>939</v>
      </c>
      <c r="E55" s="37" t="s">
        <v>42</v>
      </c>
      <c r="F55" s="53" t="s">
        <v>494</v>
      </c>
      <c r="G55" s="53" t="s">
        <v>836</v>
      </c>
      <c r="H55" s="37" t="s">
        <v>340</v>
      </c>
      <c r="I55" s="37">
        <v>70.0</v>
      </c>
      <c r="J55" s="195"/>
      <c r="K55" s="41" t="str">
        <f t="shared" si="1"/>
        <v>B, 70cm</v>
      </c>
      <c r="L55" s="41" t="str">
        <f t="shared" si="2"/>
        <v>USAC.RPK032
B 70cm -
mat@usac.alpenclub.nl")</v>
      </c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53" t="s">
        <v>45</v>
      </c>
      <c r="AB55" s="53" t="s">
        <v>638</v>
      </c>
      <c r="AC55" s="177">
        <v>45941.0</v>
      </c>
      <c r="AD55" s="53" t="s">
        <v>71</v>
      </c>
      <c r="AE55" s="41"/>
      <c r="AF55" s="53" t="s">
        <v>56</v>
      </c>
      <c r="AG55" s="191" t="s">
        <v>837</v>
      </c>
      <c r="AH55" s="18"/>
      <c r="AI55" s="18"/>
      <c r="AJ55" s="18"/>
      <c r="AK55" s="18"/>
      <c r="AL55" s="18"/>
      <c r="AM55" s="18"/>
      <c r="AN55" s="18"/>
    </row>
    <row r="56" ht="15.75" customHeight="1">
      <c r="A56" s="94" t="s">
        <v>940</v>
      </c>
      <c r="B56" s="53" t="s">
        <v>885</v>
      </c>
      <c r="C56" s="37">
        <v>33.0</v>
      </c>
      <c r="D56" s="37" t="s">
        <v>941</v>
      </c>
      <c r="E56" s="52">
        <v>39814.0</v>
      </c>
      <c r="F56" s="53" t="s">
        <v>804</v>
      </c>
      <c r="G56" s="53" t="s">
        <v>836</v>
      </c>
      <c r="H56" s="37" t="s">
        <v>364</v>
      </c>
      <c r="I56" s="37">
        <v>55.0</v>
      </c>
      <c r="J56" s="194" t="s">
        <v>942</v>
      </c>
      <c r="K56" s="41" t="str">
        <f t="shared" si="1"/>
        <v>B, 55cm</v>
      </c>
      <c r="L56" s="41" t="str">
        <f t="shared" si="2"/>
        <v>USAC.RPK033
B 55cm 2009
mat@usac.alpenclub.nl")</v>
      </c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53" t="s">
        <v>45</v>
      </c>
      <c r="AB56" s="53" t="s">
        <v>638</v>
      </c>
      <c r="AC56" s="177">
        <v>45941.0</v>
      </c>
      <c r="AD56" s="53" t="s">
        <v>71</v>
      </c>
      <c r="AE56" s="41"/>
      <c r="AF56" s="53" t="s">
        <v>56</v>
      </c>
      <c r="AG56" s="191" t="s">
        <v>837</v>
      </c>
      <c r="AH56" s="18"/>
      <c r="AI56" s="18"/>
      <c r="AJ56" s="18"/>
      <c r="AK56" s="18"/>
      <c r="AL56" s="18"/>
      <c r="AM56" s="18"/>
      <c r="AN56" s="18"/>
    </row>
    <row r="57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18"/>
      <c r="AI57" s="18"/>
      <c r="AJ57" s="18"/>
      <c r="AK57" s="18"/>
      <c r="AL57" s="18"/>
      <c r="AM57" s="18"/>
      <c r="AN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</row>
  </sheetData>
  <dataValidations>
    <dataValidation type="list" allowBlank="1" sqref="AB2:AB56">
      <formula1>"Actueel,Labeling,Afgeschreven,Herinventarisatie nodig,Geteld,Gecontroleerd"</formula1>
    </dataValidation>
    <dataValidation type="list" allowBlank="1" sqref="AF2:AF56">
      <formula1>"Controle nodig,Geen"</formula1>
    </dataValidation>
    <dataValidation type="list" allowBlank="1" sqref="B2:B56">
      <formula1>"Gebogen Pickel,IJsbijl,Rechte Pickel"</formula1>
    </dataValidation>
    <dataValidation type="list" allowBlank="1" sqref="F2:F56">
      <formula1>"Black Diamond,DMM,Edelrid,Petzl,Camp,Charlet Moser,Grivel,Onbekend,Salewa,Vaude"</formula1>
    </dataValidation>
    <dataValidation type="list" allowBlank="1" sqref="G2:G56">
      <formula1>"B,T,-"</formula1>
    </dataValidation>
    <dataValidation type="list" allowBlank="1" sqref="H2:H56">
      <formula1>"Oranje,Zwart,Donkergrijs,Groen,Grijs,Groen,Blauw,Rood"</formula1>
    </dataValidation>
    <dataValidation type="custom" allowBlank="1" showDropDown="1" sqref="AC2:AC56">
      <formula1>OR(NOT(ISERROR(DATEVALUE(AC2))), AND(ISNUMBER(AC2), LEFT(CELL("format", AC2))="D"))</formula1>
    </dataValidation>
    <dataValidation type="list" allowBlank="1" sqref="AA2:AA56">
      <formula1>"Matcom,Controle nodig,Geen"</formula1>
    </dataValidation>
    <dataValidation type="list" allowBlank="1" sqref="AD2:AD56">
      <formula1>"Afwezig,Aanwezig,Geen"</formula1>
    </dataValidation>
  </dataValidations>
  <drawing r:id="rId1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1734B"/>
    <outlinePr summaryBelow="0" summaryRight="0"/>
  </sheetPr>
  <sheetViews>
    <sheetView workbookViewId="0">
      <pane xSplit="6.0" ySplit="1.0" topLeftCell="G2" activePane="bottomRight" state="frozen"/>
      <selection activeCell="G1" sqref="G1" pane="topRight"/>
      <selection activeCell="A2" sqref="A2" pane="bottomLeft"/>
      <selection activeCell="G2" sqref="G2" pane="bottomRight"/>
    </sheetView>
  </sheetViews>
  <sheetFormatPr customHeight="1" defaultColWidth="12.63" defaultRowHeight="15.75"/>
  <cols>
    <col customWidth="1" min="1" max="1" width="24.13"/>
    <col customWidth="1" min="2" max="2" width="17.5"/>
    <col customWidth="1" min="3" max="3" width="24.0"/>
    <col customWidth="1" min="8" max="8" width="17.13"/>
    <col customWidth="1" min="15" max="15" width="22.75"/>
    <col customWidth="1" min="16" max="16" width="16.13"/>
    <col customWidth="1" min="18" max="18" width="17.38"/>
    <col customWidth="1" min="19" max="19" width="20.25"/>
    <col customWidth="1" min="20" max="20" width="18.5"/>
    <col customWidth="1" min="21" max="21" width="12.75"/>
    <col customWidth="1" min="23" max="23" width="16.0"/>
    <col customWidth="1" min="29" max="29" width="13.13"/>
    <col customWidth="1" min="31" max="31" width="16.75"/>
  </cols>
  <sheetData>
    <row r="1">
      <c r="A1" s="31" t="s">
        <v>0</v>
      </c>
      <c r="B1" s="31" t="s">
        <v>1</v>
      </c>
      <c r="C1" s="31" t="s">
        <v>943</v>
      </c>
      <c r="D1" s="31" t="s">
        <v>2</v>
      </c>
      <c r="E1" s="31" t="s">
        <v>944</v>
      </c>
      <c r="F1" s="31" t="s">
        <v>3</v>
      </c>
      <c r="G1" s="31" t="s">
        <v>9</v>
      </c>
      <c r="H1" s="31" t="s">
        <v>10</v>
      </c>
      <c r="I1" s="31" t="s">
        <v>11</v>
      </c>
      <c r="J1" s="31" t="s">
        <v>13</v>
      </c>
      <c r="K1" s="32" t="s">
        <v>14</v>
      </c>
      <c r="L1" s="32" t="s">
        <v>15</v>
      </c>
      <c r="M1" s="32" t="s">
        <v>16</v>
      </c>
      <c r="N1" s="32" t="s">
        <v>17</v>
      </c>
      <c r="O1" s="32" t="s">
        <v>18</v>
      </c>
      <c r="P1" s="31" t="s">
        <v>19</v>
      </c>
      <c r="Q1" s="32" t="s">
        <v>325</v>
      </c>
      <c r="R1" s="32" t="s">
        <v>21</v>
      </c>
      <c r="S1" s="31" t="s">
        <v>22</v>
      </c>
      <c r="T1" s="32" t="s">
        <v>23</v>
      </c>
      <c r="U1" s="31" t="s">
        <v>24</v>
      </c>
      <c r="V1" s="31" t="s">
        <v>25</v>
      </c>
      <c r="W1" s="31" t="s">
        <v>26</v>
      </c>
      <c r="X1" s="31" t="s">
        <v>27</v>
      </c>
      <c r="Y1" s="31" t="s">
        <v>28</v>
      </c>
      <c r="Z1" s="31" t="s">
        <v>29</v>
      </c>
      <c r="AA1" s="31" t="s">
        <v>30</v>
      </c>
      <c r="AB1" s="31" t="s">
        <v>31</v>
      </c>
      <c r="AC1" s="31" t="s">
        <v>32</v>
      </c>
      <c r="AD1" s="31" t="s">
        <v>33</v>
      </c>
      <c r="AE1" s="31" t="s">
        <v>34</v>
      </c>
      <c r="AF1" s="31" t="s">
        <v>35</v>
      </c>
      <c r="AG1" s="34"/>
      <c r="AH1" s="34"/>
      <c r="AI1" s="34"/>
      <c r="AJ1" s="34"/>
      <c r="AK1" s="34"/>
      <c r="AL1" s="34"/>
      <c r="AM1" s="34"/>
    </row>
    <row r="2">
      <c r="A2" s="94" t="s">
        <v>945</v>
      </c>
      <c r="B2" s="53" t="s">
        <v>946</v>
      </c>
      <c r="C2" s="37" t="s">
        <v>947</v>
      </c>
      <c r="D2" s="37" t="s">
        <v>948</v>
      </c>
      <c r="E2" s="53" t="s">
        <v>949</v>
      </c>
      <c r="F2" s="37" t="s">
        <v>950</v>
      </c>
      <c r="G2" s="37">
        <v>2014.0</v>
      </c>
      <c r="H2" s="53" t="s">
        <v>326</v>
      </c>
      <c r="I2" s="41"/>
      <c r="J2" s="41"/>
      <c r="K2" s="41"/>
      <c r="L2" s="41"/>
      <c r="M2" s="41"/>
      <c r="N2" s="41"/>
      <c r="O2" s="53" t="s">
        <v>9</v>
      </c>
      <c r="P2" s="196">
        <v>41640.0</v>
      </c>
      <c r="Q2" s="41"/>
      <c r="R2" s="41"/>
      <c r="S2" s="53" t="s">
        <v>70</v>
      </c>
      <c r="T2" s="196">
        <v>45813.0</v>
      </c>
      <c r="U2" s="197">
        <v>85.0</v>
      </c>
      <c r="V2" s="37">
        <v>20.0</v>
      </c>
      <c r="W2" s="181">
        <f>MAX(0.2*Stijgijzers[Waardering],Stijgijzers[Waardering]*(1-(YEAR(TODAY())-YEAR(Stijgijzers[Aanschafdatum]))/Stijgijzers[Afschrijfduur (jaar)]))*IF(X2="",1,0)</f>
        <v>38.25</v>
      </c>
      <c r="X2" s="41"/>
      <c r="Y2" s="41"/>
      <c r="Z2" s="53" t="s">
        <v>45</v>
      </c>
      <c r="AA2" s="53" t="s">
        <v>54</v>
      </c>
      <c r="AB2" s="198">
        <v>45942.0</v>
      </c>
      <c r="AC2" s="53" t="s">
        <v>71</v>
      </c>
      <c r="AD2" s="41"/>
      <c r="AE2" s="53" t="s">
        <v>56</v>
      </c>
      <c r="AF2" s="191"/>
      <c r="AG2" s="18"/>
      <c r="AH2" s="18"/>
      <c r="AI2" s="18"/>
      <c r="AJ2" s="18"/>
      <c r="AK2" s="18"/>
      <c r="AL2" s="18"/>
      <c r="AM2" s="18"/>
    </row>
    <row r="3">
      <c r="A3" s="94" t="s">
        <v>945</v>
      </c>
      <c r="B3" s="53" t="s">
        <v>946</v>
      </c>
      <c r="C3" s="37" t="s">
        <v>947</v>
      </c>
      <c r="D3" s="37" t="s">
        <v>951</v>
      </c>
      <c r="E3" s="53" t="s">
        <v>952</v>
      </c>
      <c r="F3" s="37" t="s">
        <v>953</v>
      </c>
      <c r="G3" s="37">
        <v>2014.0</v>
      </c>
      <c r="H3" s="53" t="s">
        <v>326</v>
      </c>
      <c r="I3" s="41"/>
      <c r="J3" s="41"/>
      <c r="K3" s="41"/>
      <c r="L3" s="41"/>
      <c r="M3" s="41"/>
      <c r="N3" s="41"/>
      <c r="O3" s="53" t="s">
        <v>9</v>
      </c>
      <c r="P3" s="196">
        <v>41640.0</v>
      </c>
      <c r="Q3" s="41"/>
      <c r="R3" s="41"/>
      <c r="S3" s="53" t="s">
        <v>70</v>
      </c>
      <c r="T3" s="196">
        <v>45813.0</v>
      </c>
      <c r="U3" s="197">
        <v>85.0</v>
      </c>
      <c r="V3" s="37">
        <v>20.0</v>
      </c>
      <c r="W3" s="181">
        <f>MAX(0.2*Stijgijzers[Waardering],Stijgijzers[Waardering]*(1-(YEAR(TODAY())-YEAR(Stijgijzers[Aanschafdatum]))/Stijgijzers[Afschrijfduur (jaar)]))*IF(X3="",1,0)</f>
        <v>38.25</v>
      </c>
      <c r="X3" s="41"/>
      <c r="Y3" s="41"/>
      <c r="Z3" s="53" t="s">
        <v>45</v>
      </c>
      <c r="AA3" s="53" t="s">
        <v>54</v>
      </c>
      <c r="AB3" s="198">
        <v>45942.0</v>
      </c>
      <c r="AC3" s="53" t="s">
        <v>71</v>
      </c>
      <c r="AD3" s="41"/>
      <c r="AE3" s="53" t="s">
        <v>56</v>
      </c>
      <c r="AF3" s="80"/>
      <c r="AG3" s="18"/>
      <c r="AH3" s="18"/>
      <c r="AI3" s="18"/>
      <c r="AJ3" s="18"/>
      <c r="AK3" s="18"/>
      <c r="AL3" s="18"/>
      <c r="AM3" s="18"/>
    </row>
    <row r="4">
      <c r="A4" s="94" t="s">
        <v>945</v>
      </c>
      <c r="B4" s="53" t="s">
        <v>946</v>
      </c>
      <c r="C4" s="37" t="s">
        <v>947</v>
      </c>
      <c r="D4" s="37" t="s">
        <v>954</v>
      </c>
      <c r="E4" s="53" t="s">
        <v>949</v>
      </c>
      <c r="F4" s="37" t="s">
        <v>955</v>
      </c>
      <c r="G4" s="37">
        <v>2014.0</v>
      </c>
      <c r="H4" s="53" t="s">
        <v>326</v>
      </c>
      <c r="I4" s="41"/>
      <c r="J4" s="41"/>
      <c r="K4" s="41"/>
      <c r="L4" s="41"/>
      <c r="M4" s="41"/>
      <c r="N4" s="41"/>
      <c r="O4" s="53" t="s">
        <v>9</v>
      </c>
      <c r="P4" s="196">
        <v>41640.0</v>
      </c>
      <c r="Q4" s="41"/>
      <c r="R4" s="41"/>
      <c r="S4" s="53" t="s">
        <v>70</v>
      </c>
      <c r="T4" s="196">
        <v>45813.0</v>
      </c>
      <c r="U4" s="197">
        <v>85.0</v>
      </c>
      <c r="V4" s="37">
        <v>20.0</v>
      </c>
      <c r="W4" s="181">
        <f>MAX(0.2*Stijgijzers[Waardering],Stijgijzers[Waardering]*(1-(YEAR(TODAY())-YEAR(Stijgijzers[Aanschafdatum]))/Stijgijzers[Afschrijfduur (jaar)]))*IF(X4="",1,0)</f>
        <v>38.25</v>
      </c>
      <c r="X4" s="41"/>
      <c r="Y4" s="41"/>
      <c r="Z4" s="53" t="s">
        <v>45</v>
      </c>
      <c r="AA4" s="53" t="s">
        <v>54</v>
      </c>
      <c r="AB4" s="198">
        <v>45941.0</v>
      </c>
      <c r="AC4" s="53" t="s">
        <v>71</v>
      </c>
      <c r="AD4" s="41"/>
      <c r="AE4" s="53" t="s">
        <v>56</v>
      </c>
      <c r="AF4" s="80"/>
      <c r="AG4" s="18"/>
      <c r="AH4" s="18"/>
      <c r="AI4" s="18"/>
      <c r="AJ4" s="18"/>
      <c r="AK4" s="18"/>
      <c r="AL4" s="18"/>
      <c r="AM4" s="18"/>
    </row>
    <row r="5">
      <c r="A5" s="94" t="s">
        <v>945</v>
      </c>
      <c r="B5" s="53" t="s">
        <v>946</v>
      </c>
      <c r="C5" s="37" t="s">
        <v>947</v>
      </c>
      <c r="D5" s="37" t="s">
        <v>956</v>
      </c>
      <c r="E5" s="53" t="s">
        <v>952</v>
      </c>
      <c r="F5" s="37" t="s">
        <v>957</v>
      </c>
      <c r="G5" s="37">
        <v>2014.0</v>
      </c>
      <c r="H5" s="53" t="s">
        <v>326</v>
      </c>
      <c r="I5" s="41"/>
      <c r="J5" s="41"/>
      <c r="K5" s="41"/>
      <c r="L5" s="41"/>
      <c r="M5" s="41"/>
      <c r="N5" s="41"/>
      <c r="O5" s="53" t="s">
        <v>9</v>
      </c>
      <c r="P5" s="196">
        <v>41640.0</v>
      </c>
      <c r="Q5" s="41"/>
      <c r="R5" s="41"/>
      <c r="S5" s="53" t="s">
        <v>70</v>
      </c>
      <c r="T5" s="196">
        <v>45813.0</v>
      </c>
      <c r="U5" s="197">
        <v>85.0</v>
      </c>
      <c r="V5" s="37">
        <v>20.0</v>
      </c>
      <c r="W5" s="181">
        <f>MAX(0.2*Stijgijzers[Waardering],Stijgijzers[Waardering]*(1-(YEAR(TODAY())-YEAR(Stijgijzers[Aanschafdatum]))/Stijgijzers[Afschrijfduur (jaar)]))*IF(X5="",1,0)</f>
        <v>38.25</v>
      </c>
      <c r="X5" s="41"/>
      <c r="Y5" s="41"/>
      <c r="Z5" s="53" t="s">
        <v>45</v>
      </c>
      <c r="AA5" s="53" t="s">
        <v>54</v>
      </c>
      <c r="AB5" s="198">
        <v>45941.0</v>
      </c>
      <c r="AC5" s="53" t="s">
        <v>71</v>
      </c>
      <c r="AD5" s="41"/>
      <c r="AE5" s="53" t="s">
        <v>56</v>
      </c>
      <c r="AF5" s="80"/>
      <c r="AG5" s="18"/>
      <c r="AH5" s="18"/>
      <c r="AI5" s="18"/>
      <c r="AJ5" s="18"/>
      <c r="AK5" s="18"/>
      <c r="AL5" s="18"/>
      <c r="AM5" s="18"/>
    </row>
    <row r="6">
      <c r="A6" s="94" t="s">
        <v>958</v>
      </c>
      <c r="B6" s="53" t="s">
        <v>946</v>
      </c>
      <c r="C6" s="37" t="s">
        <v>959</v>
      </c>
      <c r="D6" s="37" t="s">
        <v>948</v>
      </c>
      <c r="E6" s="53" t="s">
        <v>949</v>
      </c>
      <c r="F6" s="37" t="s">
        <v>960</v>
      </c>
      <c r="G6" s="52">
        <v>42856.0</v>
      </c>
      <c r="H6" s="53" t="s">
        <v>92</v>
      </c>
      <c r="I6" s="37" t="s">
        <v>961</v>
      </c>
      <c r="J6" s="41"/>
      <c r="K6" s="41"/>
      <c r="L6" s="41"/>
      <c r="M6" s="41"/>
      <c r="N6" s="41"/>
      <c r="O6" s="53" t="s">
        <v>9</v>
      </c>
      <c r="P6" s="196">
        <v>42856.0</v>
      </c>
      <c r="Q6" s="41"/>
      <c r="R6" s="41"/>
      <c r="S6" s="53" t="s">
        <v>70</v>
      </c>
      <c r="T6" s="196">
        <v>45813.0</v>
      </c>
      <c r="U6" s="197">
        <v>69.0</v>
      </c>
      <c r="V6" s="37">
        <v>20.0</v>
      </c>
      <c r="W6" s="181">
        <f>MAX(0.2*Stijgijzers[Waardering],Stijgijzers[Waardering]*(1-(YEAR(TODAY())-YEAR(Stijgijzers[Aanschafdatum]))/Stijgijzers[Afschrijfduur (jaar)]))*IF(X6="",1,0)</f>
        <v>41.4</v>
      </c>
      <c r="X6" s="41"/>
      <c r="Y6" s="41"/>
      <c r="Z6" s="53" t="s">
        <v>45</v>
      </c>
      <c r="AA6" s="53" t="s">
        <v>54</v>
      </c>
      <c r="AB6" s="198">
        <v>45941.0</v>
      </c>
      <c r="AC6" s="53" t="s">
        <v>71</v>
      </c>
      <c r="AD6" s="41"/>
      <c r="AE6" s="53" t="s">
        <v>56</v>
      </c>
      <c r="AF6" s="80"/>
      <c r="AG6" s="18"/>
      <c r="AH6" s="18"/>
      <c r="AI6" s="18"/>
      <c r="AJ6" s="18"/>
      <c r="AK6" s="18"/>
      <c r="AL6" s="18"/>
      <c r="AM6" s="18"/>
    </row>
    <row r="7">
      <c r="A7" s="94" t="s">
        <v>958</v>
      </c>
      <c r="B7" s="53" t="s">
        <v>946</v>
      </c>
      <c r="C7" s="37" t="s">
        <v>959</v>
      </c>
      <c r="D7" s="37" t="s">
        <v>951</v>
      </c>
      <c r="E7" s="53" t="s">
        <v>952</v>
      </c>
      <c r="F7" s="37" t="s">
        <v>962</v>
      </c>
      <c r="G7" s="52">
        <v>42856.0</v>
      </c>
      <c r="H7" s="53" t="s">
        <v>92</v>
      </c>
      <c r="I7" s="37" t="s">
        <v>961</v>
      </c>
      <c r="J7" s="41"/>
      <c r="K7" s="41"/>
      <c r="L7" s="41"/>
      <c r="M7" s="41"/>
      <c r="N7" s="41"/>
      <c r="O7" s="53" t="s">
        <v>9</v>
      </c>
      <c r="P7" s="196">
        <v>42856.0</v>
      </c>
      <c r="Q7" s="41"/>
      <c r="R7" s="41"/>
      <c r="S7" s="53" t="s">
        <v>70</v>
      </c>
      <c r="T7" s="196">
        <v>45813.0</v>
      </c>
      <c r="U7" s="197">
        <v>69.0</v>
      </c>
      <c r="V7" s="37">
        <v>20.0</v>
      </c>
      <c r="W7" s="181">
        <f>MAX(0.2*Stijgijzers[Waardering],Stijgijzers[Waardering]*(1-(YEAR(TODAY())-YEAR(Stijgijzers[Aanschafdatum]))/Stijgijzers[Afschrijfduur (jaar)]))*IF(X7="",1,0)</f>
        <v>41.4</v>
      </c>
      <c r="X7" s="41"/>
      <c r="Y7" s="41"/>
      <c r="Z7" s="53" t="s">
        <v>45</v>
      </c>
      <c r="AA7" s="53" t="s">
        <v>54</v>
      </c>
      <c r="AB7" s="198">
        <v>45941.0</v>
      </c>
      <c r="AC7" s="53" t="s">
        <v>71</v>
      </c>
      <c r="AD7" s="41"/>
      <c r="AE7" s="53" t="s">
        <v>56</v>
      </c>
      <c r="AF7" s="80"/>
      <c r="AG7" s="18"/>
      <c r="AH7" s="18"/>
      <c r="AI7" s="18"/>
      <c r="AJ7" s="18"/>
      <c r="AK7" s="18"/>
      <c r="AL7" s="18"/>
      <c r="AM7" s="18"/>
    </row>
    <row r="8">
      <c r="A8" s="94" t="s">
        <v>958</v>
      </c>
      <c r="B8" s="53" t="s">
        <v>946</v>
      </c>
      <c r="C8" s="37" t="s">
        <v>959</v>
      </c>
      <c r="D8" s="37" t="s">
        <v>954</v>
      </c>
      <c r="E8" s="53" t="s">
        <v>949</v>
      </c>
      <c r="F8" s="37" t="s">
        <v>963</v>
      </c>
      <c r="G8" s="63">
        <v>44531.0</v>
      </c>
      <c r="H8" s="53" t="s">
        <v>92</v>
      </c>
      <c r="I8" s="37" t="s">
        <v>964</v>
      </c>
      <c r="J8" s="41"/>
      <c r="K8" s="41"/>
      <c r="L8" s="41"/>
      <c r="M8" s="41"/>
      <c r="N8" s="41"/>
      <c r="O8" s="53" t="s">
        <v>9</v>
      </c>
      <c r="P8" s="196">
        <v>44531.0</v>
      </c>
      <c r="Q8" s="41"/>
      <c r="R8" s="41"/>
      <c r="S8" s="53" t="s">
        <v>70</v>
      </c>
      <c r="T8" s="196">
        <v>45813.0</v>
      </c>
      <c r="U8" s="197">
        <v>69.0</v>
      </c>
      <c r="V8" s="37">
        <v>20.0</v>
      </c>
      <c r="W8" s="181">
        <f>MAX(0.2*Stijgijzers[Waardering],Stijgijzers[Waardering]*(1-(YEAR(TODAY())-YEAR(Stijgijzers[Aanschafdatum]))/Stijgijzers[Afschrijfduur (jaar)]))*IF(X8="",1,0)</f>
        <v>55.2</v>
      </c>
      <c r="X8" s="41"/>
      <c r="Y8" s="41"/>
      <c r="Z8" s="53" t="s">
        <v>45</v>
      </c>
      <c r="AA8" s="53" t="s">
        <v>54</v>
      </c>
      <c r="AB8" s="198">
        <v>45942.0</v>
      </c>
      <c r="AC8" s="53" t="s">
        <v>71</v>
      </c>
      <c r="AD8" s="41"/>
      <c r="AE8" s="53" t="s">
        <v>56</v>
      </c>
      <c r="AF8" s="80"/>
      <c r="AG8" s="18"/>
      <c r="AH8" s="18"/>
      <c r="AI8" s="18"/>
      <c r="AJ8" s="18"/>
      <c r="AK8" s="18"/>
      <c r="AL8" s="18"/>
      <c r="AM8" s="18"/>
    </row>
    <row r="9">
      <c r="A9" s="94" t="s">
        <v>958</v>
      </c>
      <c r="B9" s="53" t="s">
        <v>946</v>
      </c>
      <c r="C9" s="37" t="s">
        <v>959</v>
      </c>
      <c r="D9" s="37" t="s">
        <v>956</v>
      </c>
      <c r="E9" s="53" t="s">
        <v>952</v>
      </c>
      <c r="F9" s="37" t="s">
        <v>965</v>
      </c>
      <c r="G9" s="63">
        <v>44531.0</v>
      </c>
      <c r="H9" s="53" t="s">
        <v>92</v>
      </c>
      <c r="I9" s="37" t="s">
        <v>964</v>
      </c>
      <c r="J9" s="41"/>
      <c r="K9" s="41"/>
      <c r="L9" s="41"/>
      <c r="M9" s="41"/>
      <c r="N9" s="41"/>
      <c r="O9" s="53" t="s">
        <v>9</v>
      </c>
      <c r="P9" s="196">
        <v>44531.0</v>
      </c>
      <c r="Q9" s="41"/>
      <c r="R9" s="41"/>
      <c r="S9" s="53" t="s">
        <v>70</v>
      </c>
      <c r="T9" s="196">
        <v>45813.0</v>
      </c>
      <c r="U9" s="197">
        <v>69.0</v>
      </c>
      <c r="V9" s="37">
        <v>20.0</v>
      </c>
      <c r="W9" s="181">
        <f>MAX(0.2*Stijgijzers[Waardering],Stijgijzers[Waardering]*(1-(YEAR(TODAY())-YEAR(Stijgijzers[Aanschafdatum]))/Stijgijzers[Afschrijfduur (jaar)]))*IF(X9="",1,0)</f>
        <v>55.2</v>
      </c>
      <c r="X9" s="41"/>
      <c r="Y9" s="41"/>
      <c r="Z9" s="53" t="s">
        <v>45</v>
      </c>
      <c r="AA9" s="53" t="s">
        <v>54</v>
      </c>
      <c r="AB9" s="198">
        <v>45942.0</v>
      </c>
      <c r="AC9" s="53" t="s">
        <v>71</v>
      </c>
      <c r="AD9" s="41"/>
      <c r="AE9" s="53" t="s">
        <v>56</v>
      </c>
      <c r="AF9" s="80"/>
      <c r="AG9" s="18"/>
      <c r="AH9" s="18"/>
      <c r="AI9" s="18"/>
      <c r="AJ9" s="18"/>
      <c r="AK9" s="18"/>
      <c r="AL9" s="18"/>
      <c r="AM9" s="18"/>
    </row>
    <row r="10">
      <c r="A10" s="94" t="s">
        <v>966</v>
      </c>
      <c r="B10" s="53" t="s">
        <v>946</v>
      </c>
      <c r="C10" s="37" t="s">
        <v>967</v>
      </c>
      <c r="D10" s="37" t="s">
        <v>968</v>
      </c>
      <c r="E10" s="53" t="s">
        <v>949</v>
      </c>
      <c r="F10" s="37" t="s">
        <v>969</v>
      </c>
      <c r="G10" s="37">
        <v>2013.0</v>
      </c>
      <c r="H10" s="53" t="s">
        <v>326</v>
      </c>
      <c r="I10" s="41"/>
      <c r="J10" s="41"/>
      <c r="K10" s="41"/>
      <c r="L10" s="41"/>
      <c r="M10" s="41"/>
      <c r="N10" s="41"/>
      <c r="O10" s="53" t="s">
        <v>9</v>
      </c>
      <c r="P10" s="196">
        <v>41275.0</v>
      </c>
      <c r="Q10" s="41"/>
      <c r="R10" s="41"/>
      <c r="S10" s="53" t="s">
        <v>70</v>
      </c>
      <c r="T10" s="196">
        <v>45813.0</v>
      </c>
      <c r="U10" s="197">
        <v>110.0</v>
      </c>
      <c r="V10" s="37">
        <v>20.0</v>
      </c>
      <c r="W10" s="181">
        <f>MAX(0.2*Stijgijzers[Waardering],Stijgijzers[Waardering]*(1-(YEAR(TODAY())-YEAR(Stijgijzers[Aanschafdatum]))/Stijgijzers[Afschrijfduur (jaar)]))*IF(X10="",1,0)</f>
        <v>44</v>
      </c>
      <c r="X10" s="41"/>
      <c r="Y10" s="41"/>
      <c r="Z10" s="53" t="s">
        <v>45</v>
      </c>
      <c r="AA10" s="53" t="s">
        <v>54</v>
      </c>
      <c r="AB10" s="198">
        <v>45941.0</v>
      </c>
      <c r="AC10" s="53" t="s">
        <v>71</v>
      </c>
      <c r="AD10" s="41"/>
      <c r="AE10" s="53" t="s">
        <v>56</v>
      </c>
      <c r="AF10" s="80"/>
      <c r="AG10" s="18"/>
      <c r="AH10" s="18"/>
      <c r="AI10" s="18"/>
      <c r="AJ10" s="18"/>
      <c r="AK10" s="18"/>
      <c r="AL10" s="18"/>
      <c r="AM10" s="18"/>
    </row>
    <row r="11">
      <c r="A11" s="94" t="s">
        <v>966</v>
      </c>
      <c r="B11" s="53" t="s">
        <v>946</v>
      </c>
      <c r="C11" s="37" t="s">
        <v>967</v>
      </c>
      <c r="D11" s="37" t="s">
        <v>970</v>
      </c>
      <c r="E11" s="53" t="s">
        <v>952</v>
      </c>
      <c r="F11" s="37" t="s">
        <v>971</v>
      </c>
      <c r="G11" s="37">
        <v>2013.0</v>
      </c>
      <c r="H11" s="53" t="s">
        <v>326</v>
      </c>
      <c r="I11" s="41"/>
      <c r="J11" s="41"/>
      <c r="K11" s="41"/>
      <c r="L11" s="41"/>
      <c r="M11" s="41"/>
      <c r="N11" s="41"/>
      <c r="O11" s="53" t="s">
        <v>9</v>
      </c>
      <c r="P11" s="196">
        <v>41275.0</v>
      </c>
      <c r="Q11" s="41"/>
      <c r="R11" s="41"/>
      <c r="S11" s="53" t="s">
        <v>70</v>
      </c>
      <c r="T11" s="196">
        <v>45813.0</v>
      </c>
      <c r="U11" s="197">
        <v>110.0</v>
      </c>
      <c r="V11" s="37">
        <v>20.0</v>
      </c>
      <c r="W11" s="181">
        <f>MAX(0.2*Stijgijzers[Waardering],Stijgijzers[Waardering]*(1-(YEAR(TODAY())-YEAR(Stijgijzers[Aanschafdatum]))/Stijgijzers[Afschrijfduur (jaar)]))*IF(X11="",1,0)</f>
        <v>44</v>
      </c>
      <c r="X11" s="41"/>
      <c r="Y11" s="41"/>
      <c r="Z11" s="53" t="s">
        <v>45</v>
      </c>
      <c r="AA11" s="53" t="s">
        <v>54</v>
      </c>
      <c r="AB11" s="198">
        <v>45941.0</v>
      </c>
      <c r="AC11" s="53" t="s">
        <v>71</v>
      </c>
      <c r="AD11" s="41"/>
      <c r="AE11" s="53" t="s">
        <v>56</v>
      </c>
      <c r="AF11" s="80"/>
      <c r="AG11" s="18"/>
      <c r="AH11" s="18"/>
      <c r="AI11" s="18"/>
      <c r="AJ11" s="18"/>
      <c r="AK11" s="18"/>
      <c r="AL11" s="18"/>
      <c r="AM11" s="18"/>
    </row>
    <row r="12">
      <c r="A12" s="94" t="s">
        <v>966</v>
      </c>
      <c r="B12" s="53" t="s">
        <v>946</v>
      </c>
      <c r="C12" s="37" t="s">
        <v>967</v>
      </c>
      <c r="D12" s="37" t="s">
        <v>972</v>
      </c>
      <c r="E12" s="53" t="s">
        <v>949</v>
      </c>
      <c r="F12" s="37" t="s">
        <v>973</v>
      </c>
      <c r="G12" s="37">
        <v>2014.0</v>
      </c>
      <c r="H12" s="53" t="s">
        <v>326</v>
      </c>
      <c r="I12" s="41"/>
      <c r="J12" s="41"/>
      <c r="K12" s="41"/>
      <c r="L12" s="41"/>
      <c r="M12" s="41"/>
      <c r="N12" s="41"/>
      <c r="O12" s="53" t="s">
        <v>9</v>
      </c>
      <c r="P12" s="196">
        <v>41640.0</v>
      </c>
      <c r="Q12" s="41"/>
      <c r="R12" s="41"/>
      <c r="S12" s="53" t="s">
        <v>70</v>
      </c>
      <c r="T12" s="196">
        <v>45813.0</v>
      </c>
      <c r="U12" s="197">
        <v>110.0</v>
      </c>
      <c r="V12" s="37">
        <v>20.0</v>
      </c>
      <c r="W12" s="181">
        <f>MAX(0.2*Stijgijzers[Waardering],Stijgijzers[Waardering]*(1-(YEAR(TODAY())-YEAR(Stijgijzers[Aanschafdatum]))/Stijgijzers[Afschrijfduur (jaar)]))*IF(X12="",1,0)</f>
        <v>49.5</v>
      </c>
      <c r="X12" s="41"/>
      <c r="Y12" s="41"/>
      <c r="Z12" s="53" t="s">
        <v>45</v>
      </c>
      <c r="AA12" s="53" t="s">
        <v>54</v>
      </c>
      <c r="AB12" s="198">
        <v>45941.0</v>
      </c>
      <c r="AC12" s="53" t="s">
        <v>71</v>
      </c>
      <c r="AD12" s="41"/>
      <c r="AE12" s="53" t="s">
        <v>56</v>
      </c>
      <c r="AF12" s="80"/>
      <c r="AG12" s="18"/>
      <c r="AH12" s="18"/>
      <c r="AI12" s="18"/>
      <c r="AJ12" s="18"/>
      <c r="AK12" s="18"/>
      <c r="AL12" s="18"/>
      <c r="AM12" s="18"/>
    </row>
    <row r="13">
      <c r="A13" s="94" t="s">
        <v>966</v>
      </c>
      <c r="B13" s="53" t="s">
        <v>946</v>
      </c>
      <c r="C13" s="37" t="s">
        <v>967</v>
      </c>
      <c r="D13" s="37" t="s">
        <v>974</v>
      </c>
      <c r="E13" s="53" t="s">
        <v>952</v>
      </c>
      <c r="F13" s="37" t="s">
        <v>975</v>
      </c>
      <c r="G13" s="37">
        <v>2014.0</v>
      </c>
      <c r="H13" s="53" t="s">
        <v>326</v>
      </c>
      <c r="I13" s="41"/>
      <c r="J13" s="41"/>
      <c r="K13" s="41"/>
      <c r="L13" s="41"/>
      <c r="M13" s="41"/>
      <c r="N13" s="41"/>
      <c r="O13" s="53" t="s">
        <v>9</v>
      </c>
      <c r="P13" s="196">
        <v>41640.0</v>
      </c>
      <c r="Q13" s="41"/>
      <c r="R13" s="41"/>
      <c r="S13" s="53" t="s">
        <v>70</v>
      </c>
      <c r="T13" s="196">
        <v>45813.0</v>
      </c>
      <c r="U13" s="197">
        <v>110.0</v>
      </c>
      <c r="V13" s="37">
        <v>20.0</v>
      </c>
      <c r="W13" s="181">
        <f>MAX(0.2*Stijgijzers[Waardering],Stijgijzers[Waardering]*(1-(YEAR(TODAY())-YEAR(Stijgijzers[Aanschafdatum]))/Stijgijzers[Afschrijfduur (jaar)]))*IF(X13="",1,0)</f>
        <v>49.5</v>
      </c>
      <c r="X13" s="41"/>
      <c r="Y13" s="41"/>
      <c r="Z13" s="53" t="s">
        <v>45</v>
      </c>
      <c r="AA13" s="53" t="s">
        <v>54</v>
      </c>
      <c r="AB13" s="198">
        <v>45941.0</v>
      </c>
      <c r="AC13" s="53" t="s">
        <v>71</v>
      </c>
      <c r="AD13" s="41"/>
      <c r="AE13" s="53" t="s">
        <v>56</v>
      </c>
      <c r="AF13" s="80"/>
      <c r="AG13" s="18"/>
      <c r="AH13" s="18"/>
      <c r="AI13" s="18"/>
      <c r="AJ13" s="18"/>
      <c r="AK13" s="18"/>
      <c r="AL13" s="18"/>
      <c r="AM13" s="18"/>
    </row>
    <row r="14">
      <c r="A14" s="94" t="s">
        <v>976</v>
      </c>
      <c r="B14" s="53" t="s">
        <v>977</v>
      </c>
      <c r="C14" s="37" t="s">
        <v>967</v>
      </c>
      <c r="D14" s="37" t="s">
        <v>948</v>
      </c>
      <c r="E14" s="53" t="s">
        <v>949</v>
      </c>
      <c r="F14" s="37" t="s">
        <v>978</v>
      </c>
      <c r="G14" s="37" t="s">
        <v>42</v>
      </c>
      <c r="H14" s="53" t="s">
        <v>326</v>
      </c>
      <c r="I14" s="41"/>
      <c r="J14" s="41"/>
      <c r="K14" s="41"/>
      <c r="L14" s="41"/>
      <c r="M14" s="41"/>
      <c r="N14" s="41"/>
      <c r="O14" s="53" t="s">
        <v>70</v>
      </c>
      <c r="P14" s="196">
        <v>41640.0</v>
      </c>
      <c r="Q14" s="41"/>
      <c r="R14" s="41"/>
      <c r="S14" s="53" t="s">
        <v>70</v>
      </c>
      <c r="T14" s="196">
        <v>45813.0</v>
      </c>
      <c r="U14" s="197">
        <v>75.0</v>
      </c>
      <c r="V14" s="37">
        <v>20.0</v>
      </c>
      <c r="W14" s="181">
        <f>MAX(0.2*Stijgijzers[Waardering],Stijgijzers[Waardering]*(1-(YEAR(TODAY())-YEAR(Stijgijzers[Aanschafdatum]))/Stijgijzers[Afschrijfduur (jaar)]))*IF(X14="",1,0)</f>
        <v>33.75</v>
      </c>
      <c r="X14" s="41"/>
      <c r="Y14" s="41"/>
      <c r="Z14" s="53" t="s">
        <v>45</v>
      </c>
      <c r="AA14" s="53" t="s">
        <v>54</v>
      </c>
      <c r="AB14" s="198">
        <v>45941.0</v>
      </c>
      <c r="AC14" s="53" t="s">
        <v>71</v>
      </c>
      <c r="AD14" s="41"/>
      <c r="AE14" s="53" t="s">
        <v>56</v>
      </c>
      <c r="AF14" s="80"/>
      <c r="AG14" s="18"/>
      <c r="AH14" s="18"/>
      <c r="AI14" s="18"/>
      <c r="AJ14" s="18"/>
      <c r="AK14" s="18"/>
      <c r="AL14" s="18"/>
      <c r="AM14" s="18"/>
    </row>
    <row r="15">
      <c r="A15" s="94" t="s">
        <v>976</v>
      </c>
      <c r="B15" s="53" t="s">
        <v>977</v>
      </c>
      <c r="C15" s="37" t="s">
        <v>967</v>
      </c>
      <c r="D15" s="37" t="s">
        <v>951</v>
      </c>
      <c r="E15" s="53" t="s">
        <v>952</v>
      </c>
      <c r="F15" s="37" t="s">
        <v>979</v>
      </c>
      <c r="G15" s="37" t="s">
        <v>42</v>
      </c>
      <c r="H15" s="53" t="s">
        <v>326</v>
      </c>
      <c r="I15" s="41"/>
      <c r="J15" s="41"/>
      <c r="K15" s="41"/>
      <c r="L15" s="41"/>
      <c r="M15" s="41"/>
      <c r="N15" s="41"/>
      <c r="O15" s="53" t="s">
        <v>70</v>
      </c>
      <c r="P15" s="196">
        <v>41640.0</v>
      </c>
      <c r="Q15" s="41"/>
      <c r="R15" s="41"/>
      <c r="S15" s="53" t="s">
        <v>70</v>
      </c>
      <c r="T15" s="196">
        <v>45813.0</v>
      </c>
      <c r="U15" s="197">
        <v>75.0</v>
      </c>
      <c r="V15" s="37">
        <v>20.0</v>
      </c>
      <c r="W15" s="181">
        <f>MAX(0.2*Stijgijzers[Waardering],Stijgijzers[Waardering]*(1-(YEAR(TODAY())-YEAR(Stijgijzers[Aanschafdatum]))/Stijgijzers[Afschrijfduur (jaar)]))*IF(X15="",1,0)</f>
        <v>33.75</v>
      </c>
      <c r="X15" s="41"/>
      <c r="Y15" s="41"/>
      <c r="Z15" s="53" t="s">
        <v>45</v>
      </c>
      <c r="AA15" s="53" t="s">
        <v>54</v>
      </c>
      <c r="AB15" s="198">
        <v>45941.0</v>
      </c>
      <c r="AC15" s="53" t="s">
        <v>71</v>
      </c>
      <c r="AD15" s="41"/>
      <c r="AE15" s="53" t="s">
        <v>56</v>
      </c>
      <c r="AF15" s="80"/>
      <c r="AG15" s="18"/>
      <c r="AH15" s="18"/>
      <c r="AI15" s="18"/>
      <c r="AJ15" s="18"/>
      <c r="AK15" s="18"/>
      <c r="AL15" s="18"/>
      <c r="AM15" s="18"/>
    </row>
    <row r="16">
      <c r="A16" s="94" t="s">
        <v>976</v>
      </c>
      <c r="B16" s="53" t="s">
        <v>977</v>
      </c>
      <c r="C16" s="37" t="s">
        <v>967</v>
      </c>
      <c r="D16" s="37" t="s">
        <v>954</v>
      </c>
      <c r="E16" s="53" t="s">
        <v>949</v>
      </c>
      <c r="F16" s="37" t="s">
        <v>980</v>
      </c>
      <c r="G16" s="37" t="s">
        <v>42</v>
      </c>
      <c r="H16" s="53" t="s">
        <v>326</v>
      </c>
      <c r="I16" s="41"/>
      <c r="J16" s="41"/>
      <c r="K16" s="41"/>
      <c r="L16" s="41"/>
      <c r="M16" s="41"/>
      <c r="N16" s="41"/>
      <c r="O16" s="53" t="s">
        <v>70</v>
      </c>
      <c r="P16" s="196">
        <v>41640.0</v>
      </c>
      <c r="Q16" s="41"/>
      <c r="R16" s="41"/>
      <c r="S16" s="53" t="s">
        <v>70</v>
      </c>
      <c r="T16" s="196">
        <v>45813.0</v>
      </c>
      <c r="U16" s="197">
        <v>75.0</v>
      </c>
      <c r="V16" s="37">
        <v>20.0</v>
      </c>
      <c r="W16" s="181">
        <f>MAX(0.2*Stijgijzers[Waardering],Stijgijzers[Waardering]*(1-(YEAR(TODAY())-YEAR(Stijgijzers[Aanschafdatum]))/Stijgijzers[Afschrijfduur (jaar)]))*IF(X16="",1,0)</f>
        <v>33.75</v>
      </c>
      <c r="X16" s="41"/>
      <c r="Y16" s="41"/>
      <c r="Z16" s="53" t="s">
        <v>45</v>
      </c>
      <c r="AA16" s="53" t="s">
        <v>54</v>
      </c>
      <c r="AB16" s="198">
        <v>45941.0</v>
      </c>
      <c r="AC16" s="53" t="s">
        <v>71</v>
      </c>
      <c r="AD16" s="41"/>
      <c r="AE16" s="53" t="s">
        <v>56</v>
      </c>
      <c r="AF16" s="80"/>
      <c r="AG16" s="18"/>
      <c r="AH16" s="18"/>
      <c r="AI16" s="18"/>
      <c r="AJ16" s="18"/>
      <c r="AK16" s="18"/>
      <c r="AL16" s="18"/>
      <c r="AM16" s="18"/>
    </row>
    <row r="17">
      <c r="A17" s="94" t="s">
        <v>976</v>
      </c>
      <c r="B17" s="53" t="s">
        <v>977</v>
      </c>
      <c r="C17" s="37" t="s">
        <v>967</v>
      </c>
      <c r="D17" s="37" t="s">
        <v>956</v>
      </c>
      <c r="E17" s="53" t="s">
        <v>952</v>
      </c>
      <c r="F17" s="37" t="s">
        <v>981</v>
      </c>
      <c r="G17" s="37" t="s">
        <v>42</v>
      </c>
      <c r="H17" s="53" t="s">
        <v>326</v>
      </c>
      <c r="I17" s="41"/>
      <c r="J17" s="41"/>
      <c r="K17" s="41"/>
      <c r="L17" s="41"/>
      <c r="M17" s="41"/>
      <c r="N17" s="41"/>
      <c r="O17" s="53" t="s">
        <v>70</v>
      </c>
      <c r="P17" s="196">
        <v>41640.0</v>
      </c>
      <c r="Q17" s="41"/>
      <c r="R17" s="41"/>
      <c r="S17" s="53" t="s">
        <v>70</v>
      </c>
      <c r="T17" s="196">
        <v>45813.0</v>
      </c>
      <c r="U17" s="197">
        <v>75.0</v>
      </c>
      <c r="V17" s="37">
        <v>20.0</v>
      </c>
      <c r="W17" s="181">
        <f>MAX(0.2*Stijgijzers[Waardering],Stijgijzers[Waardering]*(1-(YEAR(TODAY())-YEAR(Stijgijzers[Aanschafdatum]))/Stijgijzers[Afschrijfduur (jaar)]))*IF(X17="",1,0)</f>
        <v>33.75</v>
      </c>
      <c r="X17" s="41"/>
      <c r="Y17" s="41"/>
      <c r="Z17" s="53" t="s">
        <v>45</v>
      </c>
      <c r="AA17" s="53" t="s">
        <v>54</v>
      </c>
      <c r="AB17" s="198">
        <v>45941.0</v>
      </c>
      <c r="AC17" s="53" t="s">
        <v>71</v>
      </c>
      <c r="AD17" s="41"/>
      <c r="AE17" s="53" t="s">
        <v>56</v>
      </c>
      <c r="AF17" s="80"/>
      <c r="AG17" s="18"/>
      <c r="AH17" s="18"/>
      <c r="AI17" s="18"/>
      <c r="AJ17" s="18"/>
      <c r="AK17" s="18"/>
      <c r="AL17" s="18"/>
      <c r="AM17" s="18"/>
    </row>
    <row r="18">
      <c r="A18" s="94" t="s">
        <v>976</v>
      </c>
      <c r="B18" s="53" t="s">
        <v>977</v>
      </c>
      <c r="C18" s="37" t="s">
        <v>967</v>
      </c>
      <c r="D18" s="37" t="s">
        <v>968</v>
      </c>
      <c r="E18" s="53" t="s">
        <v>949</v>
      </c>
      <c r="F18" s="37" t="s">
        <v>982</v>
      </c>
      <c r="G18" s="37" t="s">
        <v>42</v>
      </c>
      <c r="H18" s="53" t="s">
        <v>326</v>
      </c>
      <c r="I18" s="41"/>
      <c r="J18" s="41"/>
      <c r="K18" s="41"/>
      <c r="L18" s="41"/>
      <c r="M18" s="41"/>
      <c r="N18" s="41"/>
      <c r="O18" s="53" t="s">
        <v>70</v>
      </c>
      <c r="P18" s="196">
        <v>41640.0</v>
      </c>
      <c r="Q18" s="41"/>
      <c r="R18" s="41"/>
      <c r="S18" s="53" t="s">
        <v>70</v>
      </c>
      <c r="T18" s="196">
        <v>45813.0</v>
      </c>
      <c r="U18" s="197">
        <v>75.0</v>
      </c>
      <c r="V18" s="37">
        <v>20.0</v>
      </c>
      <c r="W18" s="181">
        <f>MAX(0.2*Stijgijzers[Waardering],Stijgijzers[Waardering]*(1-(YEAR(TODAY())-YEAR(Stijgijzers[Aanschafdatum]))/Stijgijzers[Afschrijfduur (jaar)]))*IF(X18="",1,0)</f>
        <v>33.75</v>
      </c>
      <c r="X18" s="41"/>
      <c r="Y18" s="41"/>
      <c r="Z18" s="53" t="s">
        <v>45</v>
      </c>
      <c r="AA18" s="53" t="s">
        <v>54</v>
      </c>
      <c r="AB18" s="198">
        <v>45941.0</v>
      </c>
      <c r="AC18" s="53" t="s">
        <v>71</v>
      </c>
      <c r="AD18" s="41"/>
      <c r="AE18" s="53" t="s">
        <v>56</v>
      </c>
      <c r="AF18" s="80"/>
      <c r="AG18" s="18"/>
      <c r="AH18" s="18"/>
      <c r="AI18" s="18"/>
      <c r="AJ18" s="18"/>
      <c r="AK18" s="18"/>
      <c r="AL18" s="18"/>
      <c r="AM18" s="18"/>
    </row>
    <row r="19">
      <c r="A19" s="94" t="s">
        <v>976</v>
      </c>
      <c r="B19" s="53" t="s">
        <v>977</v>
      </c>
      <c r="C19" s="37" t="s">
        <v>967</v>
      </c>
      <c r="D19" s="37" t="s">
        <v>970</v>
      </c>
      <c r="E19" s="53" t="s">
        <v>952</v>
      </c>
      <c r="F19" s="37" t="s">
        <v>983</v>
      </c>
      <c r="G19" s="37" t="s">
        <v>42</v>
      </c>
      <c r="H19" s="53" t="s">
        <v>326</v>
      </c>
      <c r="I19" s="41"/>
      <c r="J19" s="41"/>
      <c r="K19" s="41"/>
      <c r="L19" s="41"/>
      <c r="M19" s="41"/>
      <c r="N19" s="41"/>
      <c r="O19" s="53" t="s">
        <v>70</v>
      </c>
      <c r="P19" s="196">
        <v>41640.0</v>
      </c>
      <c r="Q19" s="41"/>
      <c r="R19" s="41"/>
      <c r="S19" s="53" t="s">
        <v>70</v>
      </c>
      <c r="T19" s="196">
        <v>45813.0</v>
      </c>
      <c r="U19" s="197">
        <v>75.0</v>
      </c>
      <c r="V19" s="37">
        <v>20.0</v>
      </c>
      <c r="W19" s="181">
        <f>MAX(0.2*Stijgijzers[Waardering],Stijgijzers[Waardering]*(1-(YEAR(TODAY())-YEAR(Stijgijzers[Aanschafdatum]))/Stijgijzers[Afschrijfduur (jaar)]))*IF(X19="",1,0)</f>
        <v>33.75</v>
      </c>
      <c r="X19" s="41"/>
      <c r="Y19" s="41"/>
      <c r="Z19" s="53" t="s">
        <v>45</v>
      </c>
      <c r="AA19" s="53" t="s">
        <v>54</v>
      </c>
      <c r="AB19" s="198">
        <v>45941.0</v>
      </c>
      <c r="AC19" s="53" t="s">
        <v>71</v>
      </c>
      <c r="AD19" s="41"/>
      <c r="AE19" s="53" t="s">
        <v>56</v>
      </c>
      <c r="AF19" s="80"/>
      <c r="AG19" s="18"/>
      <c r="AH19" s="18"/>
      <c r="AI19" s="18"/>
      <c r="AJ19" s="18"/>
      <c r="AK19" s="18"/>
      <c r="AL19" s="18"/>
      <c r="AM19" s="18"/>
    </row>
    <row r="20">
      <c r="A20" s="94" t="s">
        <v>976</v>
      </c>
      <c r="B20" s="53" t="s">
        <v>977</v>
      </c>
      <c r="C20" s="37" t="s">
        <v>967</v>
      </c>
      <c r="D20" s="37" t="s">
        <v>972</v>
      </c>
      <c r="E20" s="53" t="s">
        <v>949</v>
      </c>
      <c r="F20" s="37" t="s">
        <v>984</v>
      </c>
      <c r="G20" s="37" t="s">
        <v>42</v>
      </c>
      <c r="H20" s="53" t="s">
        <v>326</v>
      </c>
      <c r="I20" s="41"/>
      <c r="J20" s="41"/>
      <c r="K20" s="41"/>
      <c r="L20" s="41"/>
      <c r="M20" s="41"/>
      <c r="N20" s="41"/>
      <c r="O20" s="53" t="s">
        <v>70</v>
      </c>
      <c r="P20" s="196">
        <v>41640.0</v>
      </c>
      <c r="Q20" s="41"/>
      <c r="R20" s="41"/>
      <c r="S20" s="53" t="s">
        <v>70</v>
      </c>
      <c r="T20" s="196">
        <v>45813.0</v>
      </c>
      <c r="U20" s="197">
        <v>75.0</v>
      </c>
      <c r="V20" s="37">
        <v>20.0</v>
      </c>
      <c r="W20" s="181">
        <f>MAX(0.2*Stijgijzers[Waardering],Stijgijzers[Waardering]*(1-(YEAR(TODAY())-YEAR(Stijgijzers[Aanschafdatum]))/Stijgijzers[Afschrijfduur (jaar)]))*IF(X20="",1,0)</f>
        <v>33.75</v>
      </c>
      <c r="X20" s="41"/>
      <c r="Y20" s="41"/>
      <c r="Z20" s="53" t="s">
        <v>45</v>
      </c>
      <c r="AA20" s="53" t="s">
        <v>54</v>
      </c>
      <c r="AB20" s="198">
        <v>45941.0</v>
      </c>
      <c r="AC20" s="53" t="s">
        <v>55</v>
      </c>
      <c r="AD20" s="41"/>
      <c r="AE20" s="53" t="s">
        <v>56</v>
      </c>
      <c r="AF20" s="80"/>
      <c r="AG20" s="18"/>
      <c r="AH20" s="18"/>
      <c r="AI20" s="18"/>
      <c r="AJ20" s="18"/>
      <c r="AK20" s="18"/>
      <c r="AL20" s="18"/>
      <c r="AM20" s="18"/>
    </row>
    <row r="21">
      <c r="A21" s="94" t="s">
        <v>976</v>
      </c>
      <c r="B21" s="53" t="s">
        <v>977</v>
      </c>
      <c r="C21" s="37" t="s">
        <v>967</v>
      </c>
      <c r="D21" s="37" t="s">
        <v>974</v>
      </c>
      <c r="E21" s="53" t="s">
        <v>952</v>
      </c>
      <c r="F21" s="37" t="s">
        <v>985</v>
      </c>
      <c r="G21" s="37" t="s">
        <v>42</v>
      </c>
      <c r="H21" s="53" t="s">
        <v>326</v>
      </c>
      <c r="I21" s="41"/>
      <c r="J21" s="41"/>
      <c r="K21" s="41"/>
      <c r="L21" s="41"/>
      <c r="M21" s="41"/>
      <c r="N21" s="41"/>
      <c r="O21" s="53" t="s">
        <v>70</v>
      </c>
      <c r="P21" s="196">
        <v>41640.0</v>
      </c>
      <c r="Q21" s="41"/>
      <c r="R21" s="41"/>
      <c r="S21" s="53" t="s">
        <v>70</v>
      </c>
      <c r="T21" s="196">
        <v>45813.0</v>
      </c>
      <c r="U21" s="197">
        <v>75.0</v>
      </c>
      <c r="V21" s="37">
        <v>20.0</v>
      </c>
      <c r="W21" s="181">
        <f>MAX(0.2*Stijgijzers[Waardering],Stijgijzers[Waardering]*(1-(YEAR(TODAY())-YEAR(Stijgijzers[Aanschafdatum]))/Stijgijzers[Afschrijfduur (jaar)]))*IF(X21="",1,0)</f>
        <v>33.75</v>
      </c>
      <c r="X21" s="41"/>
      <c r="Y21" s="41"/>
      <c r="Z21" s="53" t="s">
        <v>45</v>
      </c>
      <c r="AA21" s="53" t="s">
        <v>54</v>
      </c>
      <c r="AB21" s="198">
        <v>45941.0</v>
      </c>
      <c r="AC21" s="53" t="s">
        <v>55</v>
      </c>
      <c r="AD21" s="41"/>
      <c r="AE21" s="53" t="s">
        <v>56</v>
      </c>
      <c r="AF21" s="80"/>
      <c r="AG21" s="18"/>
      <c r="AH21" s="18"/>
      <c r="AI21" s="18"/>
      <c r="AJ21" s="18"/>
      <c r="AK21" s="18"/>
      <c r="AL21" s="18"/>
      <c r="AM21" s="18"/>
    </row>
    <row r="22">
      <c r="A22" s="94" t="s">
        <v>976</v>
      </c>
      <c r="B22" s="53" t="s">
        <v>977</v>
      </c>
      <c r="C22" s="37" t="s">
        <v>967</v>
      </c>
      <c r="D22" s="37" t="s">
        <v>986</v>
      </c>
      <c r="E22" s="53" t="s">
        <v>949</v>
      </c>
      <c r="F22" s="37" t="s">
        <v>987</v>
      </c>
      <c r="G22" s="37" t="s">
        <v>42</v>
      </c>
      <c r="H22" s="53" t="s">
        <v>326</v>
      </c>
      <c r="I22" s="41"/>
      <c r="J22" s="41"/>
      <c r="K22" s="41"/>
      <c r="L22" s="41"/>
      <c r="M22" s="41"/>
      <c r="N22" s="41"/>
      <c r="O22" s="53" t="s">
        <v>70</v>
      </c>
      <c r="P22" s="196">
        <v>41640.0</v>
      </c>
      <c r="Q22" s="41"/>
      <c r="R22" s="41"/>
      <c r="S22" s="53" t="s">
        <v>70</v>
      </c>
      <c r="T22" s="196">
        <v>45813.0</v>
      </c>
      <c r="U22" s="197">
        <v>75.0</v>
      </c>
      <c r="V22" s="37">
        <v>20.0</v>
      </c>
      <c r="W22" s="181">
        <f>MAX(0.2*Stijgijzers[Waardering],Stijgijzers[Waardering]*(1-(YEAR(TODAY())-YEAR(Stijgijzers[Aanschafdatum]))/Stijgijzers[Afschrijfduur (jaar)]))*IF(X22="",1,0)</f>
        <v>33.75</v>
      </c>
      <c r="X22" s="41"/>
      <c r="Y22" s="41"/>
      <c r="Z22" s="53" t="s">
        <v>45</v>
      </c>
      <c r="AA22" s="53" t="s">
        <v>54</v>
      </c>
      <c r="AB22" s="198">
        <v>45941.0</v>
      </c>
      <c r="AC22" s="53" t="s">
        <v>71</v>
      </c>
      <c r="AD22" s="41"/>
      <c r="AE22" s="53" t="s">
        <v>56</v>
      </c>
      <c r="AF22" s="80"/>
      <c r="AG22" s="18"/>
      <c r="AH22" s="18"/>
      <c r="AI22" s="18"/>
      <c r="AJ22" s="18"/>
      <c r="AK22" s="18"/>
      <c r="AL22" s="18"/>
      <c r="AM22" s="18"/>
    </row>
    <row r="23">
      <c r="A23" s="94" t="s">
        <v>976</v>
      </c>
      <c r="B23" s="53" t="s">
        <v>977</v>
      </c>
      <c r="C23" s="37" t="s">
        <v>967</v>
      </c>
      <c r="D23" s="37" t="s">
        <v>988</v>
      </c>
      <c r="E23" s="53" t="s">
        <v>952</v>
      </c>
      <c r="F23" s="37" t="s">
        <v>989</v>
      </c>
      <c r="G23" s="37" t="s">
        <v>42</v>
      </c>
      <c r="H23" s="53" t="s">
        <v>326</v>
      </c>
      <c r="I23" s="41"/>
      <c r="J23" s="41"/>
      <c r="K23" s="41"/>
      <c r="L23" s="41"/>
      <c r="M23" s="41"/>
      <c r="N23" s="41"/>
      <c r="O23" s="53" t="s">
        <v>70</v>
      </c>
      <c r="P23" s="196">
        <v>41640.0</v>
      </c>
      <c r="Q23" s="41"/>
      <c r="R23" s="41"/>
      <c r="S23" s="53" t="s">
        <v>70</v>
      </c>
      <c r="T23" s="196">
        <v>45813.0</v>
      </c>
      <c r="U23" s="197">
        <v>75.0</v>
      </c>
      <c r="V23" s="37">
        <v>20.0</v>
      </c>
      <c r="W23" s="181">
        <f>MAX(0.2*Stijgijzers[Waardering],Stijgijzers[Waardering]*(1-(YEAR(TODAY())-YEAR(Stijgijzers[Aanschafdatum]))/Stijgijzers[Afschrijfduur (jaar)]))*IF(X23="",1,0)</f>
        <v>33.75</v>
      </c>
      <c r="X23" s="41"/>
      <c r="Y23" s="41"/>
      <c r="Z23" s="53" t="s">
        <v>45</v>
      </c>
      <c r="AA23" s="53" t="s">
        <v>54</v>
      </c>
      <c r="AB23" s="198">
        <v>45941.0</v>
      </c>
      <c r="AC23" s="53" t="s">
        <v>71</v>
      </c>
      <c r="AD23" s="41"/>
      <c r="AE23" s="53" t="s">
        <v>56</v>
      </c>
      <c r="AF23" s="80"/>
      <c r="AG23" s="18"/>
      <c r="AH23" s="18"/>
      <c r="AI23" s="18"/>
      <c r="AJ23" s="18"/>
      <c r="AK23" s="18"/>
      <c r="AL23" s="18"/>
      <c r="AM23" s="18"/>
    </row>
    <row r="24">
      <c r="A24" s="94" t="s">
        <v>976</v>
      </c>
      <c r="B24" s="53" t="s">
        <v>977</v>
      </c>
      <c r="C24" s="37" t="s">
        <v>967</v>
      </c>
      <c r="D24" s="37" t="s">
        <v>990</v>
      </c>
      <c r="E24" s="53" t="s">
        <v>949</v>
      </c>
      <c r="F24" s="37" t="s">
        <v>991</v>
      </c>
      <c r="G24" s="37" t="s">
        <v>42</v>
      </c>
      <c r="H24" s="53" t="s">
        <v>326</v>
      </c>
      <c r="I24" s="41"/>
      <c r="J24" s="41"/>
      <c r="K24" s="41"/>
      <c r="L24" s="41"/>
      <c r="M24" s="41"/>
      <c r="N24" s="41"/>
      <c r="O24" s="53" t="s">
        <v>70</v>
      </c>
      <c r="P24" s="196">
        <v>41640.0</v>
      </c>
      <c r="Q24" s="41"/>
      <c r="R24" s="41"/>
      <c r="S24" s="53" t="s">
        <v>70</v>
      </c>
      <c r="T24" s="196">
        <v>45813.0</v>
      </c>
      <c r="U24" s="197">
        <v>75.0</v>
      </c>
      <c r="V24" s="37">
        <v>20.0</v>
      </c>
      <c r="W24" s="181">
        <f>MAX(0.2*Stijgijzers[Waardering],Stijgijzers[Waardering]*(1-(YEAR(TODAY())-YEAR(Stijgijzers[Aanschafdatum]))/Stijgijzers[Afschrijfduur (jaar)]))*IF(X24="",1,0)</f>
        <v>33.75</v>
      </c>
      <c r="X24" s="41"/>
      <c r="Y24" s="41"/>
      <c r="Z24" s="53" t="s">
        <v>45</v>
      </c>
      <c r="AA24" s="53" t="s">
        <v>54</v>
      </c>
      <c r="AB24" s="198">
        <v>45941.0</v>
      </c>
      <c r="AC24" s="53" t="s">
        <v>71</v>
      </c>
      <c r="AD24" s="41"/>
      <c r="AE24" s="53" t="s">
        <v>56</v>
      </c>
      <c r="AF24" s="80"/>
      <c r="AG24" s="18"/>
      <c r="AH24" s="18"/>
      <c r="AI24" s="18"/>
      <c r="AJ24" s="18"/>
      <c r="AK24" s="18"/>
      <c r="AL24" s="18"/>
      <c r="AM24" s="18"/>
    </row>
    <row r="25">
      <c r="A25" s="94" t="s">
        <v>976</v>
      </c>
      <c r="B25" s="53" t="s">
        <v>977</v>
      </c>
      <c r="C25" s="37" t="s">
        <v>967</v>
      </c>
      <c r="D25" s="37" t="s">
        <v>992</v>
      </c>
      <c r="E25" s="53" t="s">
        <v>952</v>
      </c>
      <c r="F25" s="37" t="s">
        <v>993</v>
      </c>
      <c r="G25" s="37" t="s">
        <v>42</v>
      </c>
      <c r="H25" s="53" t="s">
        <v>326</v>
      </c>
      <c r="I25" s="41"/>
      <c r="J25" s="41"/>
      <c r="K25" s="41"/>
      <c r="L25" s="41"/>
      <c r="M25" s="41"/>
      <c r="N25" s="41"/>
      <c r="O25" s="53" t="s">
        <v>70</v>
      </c>
      <c r="P25" s="196">
        <v>41640.0</v>
      </c>
      <c r="Q25" s="41"/>
      <c r="R25" s="41"/>
      <c r="S25" s="53" t="s">
        <v>70</v>
      </c>
      <c r="T25" s="196">
        <v>45813.0</v>
      </c>
      <c r="U25" s="197">
        <v>75.0</v>
      </c>
      <c r="V25" s="37">
        <v>20.0</v>
      </c>
      <c r="W25" s="181">
        <f>MAX(0.2*Stijgijzers[Waardering],Stijgijzers[Waardering]*(1-(YEAR(TODAY())-YEAR(Stijgijzers[Aanschafdatum]))/Stijgijzers[Afschrijfduur (jaar)]))*IF(X25="",1,0)</f>
        <v>33.75</v>
      </c>
      <c r="X25" s="41"/>
      <c r="Y25" s="41"/>
      <c r="Z25" s="53" t="s">
        <v>45</v>
      </c>
      <c r="AA25" s="53" t="s">
        <v>54</v>
      </c>
      <c r="AB25" s="198">
        <v>45941.0</v>
      </c>
      <c r="AC25" s="53" t="s">
        <v>71</v>
      </c>
      <c r="AD25" s="41"/>
      <c r="AE25" s="53" t="s">
        <v>56</v>
      </c>
      <c r="AF25" s="191"/>
      <c r="AG25" s="18"/>
      <c r="AH25" s="18"/>
      <c r="AI25" s="18"/>
      <c r="AJ25" s="18"/>
      <c r="AK25" s="18"/>
      <c r="AL25" s="18"/>
      <c r="AM25" s="18"/>
    </row>
    <row r="26">
      <c r="A26" s="94" t="s">
        <v>976</v>
      </c>
      <c r="B26" s="53" t="s">
        <v>977</v>
      </c>
      <c r="C26" s="37" t="s">
        <v>967</v>
      </c>
      <c r="D26" s="37" t="s">
        <v>994</v>
      </c>
      <c r="E26" s="53" t="s">
        <v>949</v>
      </c>
      <c r="F26" s="37" t="s">
        <v>995</v>
      </c>
      <c r="G26" s="37" t="s">
        <v>42</v>
      </c>
      <c r="H26" s="53" t="s">
        <v>326</v>
      </c>
      <c r="I26" s="41"/>
      <c r="J26" s="41"/>
      <c r="K26" s="41"/>
      <c r="L26" s="41"/>
      <c r="M26" s="41"/>
      <c r="N26" s="41"/>
      <c r="O26" s="53" t="s">
        <v>70</v>
      </c>
      <c r="P26" s="196">
        <v>41640.0</v>
      </c>
      <c r="Q26" s="41"/>
      <c r="R26" s="41"/>
      <c r="S26" s="53" t="s">
        <v>70</v>
      </c>
      <c r="T26" s="196">
        <v>45813.0</v>
      </c>
      <c r="U26" s="197">
        <v>75.0</v>
      </c>
      <c r="V26" s="37">
        <v>20.0</v>
      </c>
      <c r="W26" s="181">
        <f>MAX(0.2*Stijgijzers[Waardering],Stijgijzers[Waardering]*(1-(YEAR(TODAY())-YEAR(Stijgijzers[Aanschafdatum]))/Stijgijzers[Afschrijfduur (jaar)]))*IF(X26="",1,0)</f>
        <v>33.75</v>
      </c>
      <c r="X26" s="41"/>
      <c r="Y26" s="41"/>
      <c r="Z26" s="53" t="s">
        <v>45</v>
      </c>
      <c r="AA26" s="53" t="s">
        <v>54</v>
      </c>
      <c r="AB26" s="198">
        <v>45941.0</v>
      </c>
      <c r="AC26" s="53" t="s">
        <v>71</v>
      </c>
      <c r="AD26" s="41"/>
      <c r="AE26" s="53" t="s">
        <v>56</v>
      </c>
      <c r="AF26" s="191"/>
      <c r="AG26" s="18"/>
      <c r="AH26" s="18"/>
      <c r="AI26" s="18"/>
      <c r="AJ26" s="18"/>
      <c r="AK26" s="18"/>
      <c r="AL26" s="18"/>
      <c r="AM26" s="18"/>
    </row>
    <row r="27">
      <c r="A27" s="94" t="s">
        <v>976</v>
      </c>
      <c r="B27" s="53" t="s">
        <v>977</v>
      </c>
      <c r="C27" s="37" t="s">
        <v>967</v>
      </c>
      <c r="D27" s="37" t="s">
        <v>996</v>
      </c>
      <c r="E27" s="53" t="s">
        <v>952</v>
      </c>
      <c r="F27" s="37" t="s">
        <v>997</v>
      </c>
      <c r="G27" s="37" t="s">
        <v>42</v>
      </c>
      <c r="H27" s="53" t="s">
        <v>326</v>
      </c>
      <c r="I27" s="41"/>
      <c r="J27" s="41"/>
      <c r="K27" s="41"/>
      <c r="L27" s="41"/>
      <c r="M27" s="41"/>
      <c r="N27" s="41"/>
      <c r="O27" s="53" t="s">
        <v>70</v>
      </c>
      <c r="P27" s="196">
        <v>41640.0</v>
      </c>
      <c r="Q27" s="41"/>
      <c r="R27" s="41"/>
      <c r="S27" s="53" t="s">
        <v>70</v>
      </c>
      <c r="T27" s="196">
        <v>45813.0</v>
      </c>
      <c r="U27" s="197">
        <v>75.0</v>
      </c>
      <c r="V27" s="37">
        <v>20.0</v>
      </c>
      <c r="W27" s="181">
        <f>MAX(0.2*Stijgijzers[Waardering],Stijgijzers[Waardering]*(1-(YEAR(TODAY())-YEAR(Stijgijzers[Aanschafdatum]))/Stijgijzers[Afschrijfduur (jaar)]))*IF(X27="",1,0)</f>
        <v>33.75</v>
      </c>
      <c r="X27" s="41"/>
      <c r="Y27" s="41"/>
      <c r="Z27" s="53" t="s">
        <v>45</v>
      </c>
      <c r="AA27" s="53" t="s">
        <v>54</v>
      </c>
      <c r="AB27" s="198">
        <v>45941.0</v>
      </c>
      <c r="AC27" s="53" t="s">
        <v>71</v>
      </c>
      <c r="AD27" s="41"/>
      <c r="AE27" s="53" t="s">
        <v>56</v>
      </c>
      <c r="AF27" s="191"/>
      <c r="AG27" s="18"/>
      <c r="AH27" s="18"/>
      <c r="AI27" s="18"/>
      <c r="AJ27" s="18"/>
      <c r="AK27" s="18"/>
      <c r="AL27" s="18"/>
      <c r="AM27" s="18"/>
    </row>
    <row r="28">
      <c r="A28" s="94" t="s">
        <v>976</v>
      </c>
      <c r="B28" s="53" t="s">
        <v>977</v>
      </c>
      <c r="C28" s="37" t="s">
        <v>967</v>
      </c>
      <c r="D28" s="37" t="s">
        <v>998</v>
      </c>
      <c r="E28" s="53" t="s">
        <v>949</v>
      </c>
      <c r="F28" s="37" t="s">
        <v>999</v>
      </c>
      <c r="G28" s="37" t="s">
        <v>42</v>
      </c>
      <c r="H28" s="53" t="s">
        <v>326</v>
      </c>
      <c r="I28" s="41"/>
      <c r="J28" s="41"/>
      <c r="K28" s="41"/>
      <c r="L28" s="41"/>
      <c r="M28" s="41"/>
      <c r="N28" s="41"/>
      <c r="O28" s="53" t="s">
        <v>70</v>
      </c>
      <c r="P28" s="196">
        <v>41640.0</v>
      </c>
      <c r="Q28" s="41"/>
      <c r="R28" s="41"/>
      <c r="S28" s="53" t="s">
        <v>70</v>
      </c>
      <c r="T28" s="196">
        <v>45813.0</v>
      </c>
      <c r="U28" s="197">
        <v>75.0</v>
      </c>
      <c r="V28" s="37">
        <v>20.0</v>
      </c>
      <c r="W28" s="181">
        <f>MAX(0.2*Stijgijzers[Waardering],Stijgijzers[Waardering]*(1-(YEAR(TODAY())-YEAR(Stijgijzers[Aanschafdatum]))/Stijgijzers[Afschrijfduur (jaar)]))*IF(X28="",1,0)</f>
        <v>33.75</v>
      </c>
      <c r="X28" s="41"/>
      <c r="Y28" s="41"/>
      <c r="Z28" s="53" t="s">
        <v>45</v>
      </c>
      <c r="AA28" s="53" t="s">
        <v>54</v>
      </c>
      <c r="AB28" s="198">
        <v>45941.0</v>
      </c>
      <c r="AC28" s="53" t="s">
        <v>71</v>
      </c>
      <c r="AD28" s="41"/>
      <c r="AE28" s="53" t="s">
        <v>56</v>
      </c>
      <c r="AF28" s="191"/>
      <c r="AG28" s="18"/>
      <c r="AH28" s="18"/>
      <c r="AI28" s="18"/>
      <c r="AJ28" s="18"/>
      <c r="AK28" s="18"/>
      <c r="AL28" s="18"/>
      <c r="AM28" s="18"/>
    </row>
    <row r="29">
      <c r="A29" s="94" t="s">
        <v>976</v>
      </c>
      <c r="B29" s="53" t="s">
        <v>977</v>
      </c>
      <c r="C29" s="37" t="s">
        <v>967</v>
      </c>
      <c r="D29" s="37" t="s">
        <v>1000</v>
      </c>
      <c r="E29" s="53" t="s">
        <v>952</v>
      </c>
      <c r="F29" s="37" t="s">
        <v>1001</v>
      </c>
      <c r="G29" s="37" t="s">
        <v>42</v>
      </c>
      <c r="H29" s="53" t="s">
        <v>326</v>
      </c>
      <c r="I29" s="41"/>
      <c r="J29" s="41"/>
      <c r="K29" s="41"/>
      <c r="L29" s="41"/>
      <c r="M29" s="41"/>
      <c r="N29" s="41"/>
      <c r="O29" s="53" t="s">
        <v>70</v>
      </c>
      <c r="P29" s="196">
        <v>41640.0</v>
      </c>
      <c r="Q29" s="41"/>
      <c r="R29" s="41"/>
      <c r="S29" s="53" t="s">
        <v>70</v>
      </c>
      <c r="T29" s="196">
        <v>45813.0</v>
      </c>
      <c r="U29" s="197">
        <v>75.0</v>
      </c>
      <c r="V29" s="37">
        <v>20.0</v>
      </c>
      <c r="W29" s="181">
        <f>MAX(0.2*Stijgijzers[Waardering],Stijgijzers[Waardering]*(1-(YEAR(TODAY())-YEAR(Stijgijzers[Aanschafdatum]))/Stijgijzers[Afschrijfduur (jaar)]))*IF(X29="",1,0)</f>
        <v>33.75</v>
      </c>
      <c r="X29" s="41"/>
      <c r="Y29" s="41"/>
      <c r="Z29" s="53" t="s">
        <v>45</v>
      </c>
      <c r="AA29" s="53" t="s">
        <v>54</v>
      </c>
      <c r="AB29" s="198">
        <v>45941.0</v>
      </c>
      <c r="AC29" s="53" t="s">
        <v>71</v>
      </c>
      <c r="AD29" s="41"/>
      <c r="AE29" s="53" t="s">
        <v>56</v>
      </c>
      <c r="AF29" s="191"/>
      <c r="AG29" s="18"/>
      <c r="AH29" s="18"/>
      <c r="AI29" s="18"/>
      <c r="AJ29" s="18"/>
      <c r="AK29" s="18"/>
      <c r="AL29" s="18"/>
      <c r="AM29" s="18"/>
    </row>
    <row r="30">
      <c r="A30" s="94" t="s">
        <v>976</v>
      </c>
      <c r="B30" s="53" t="s">
        <v>977</v>
      </c>
      <c r="C30" s="37" t="s">
        <v>967</v>
      </c>
      <c r="D30" s="37" t="s">
        <v>1002</v>
      </c>
      <c r="E30" s="53" t="s">
        <v>949</v>
      </c>
      <c r="F30" s="37" t="s">
        <v>1003</v>
      </c>
      <c r="G30" s="37" t="s">
        <v>42</v>
      </c>
      <c r="H30" s="53" t="s">
        <v>326</v>
      </c>
      <c r="I30" s="41"/>
      <c r="J30" s="41"/>
      <c r="K30" s="41"/>
      <c r="L30" s="41"/>
      <c r="M30" s="41"/>
      <c r="N30" s="41"/>
      <c r="O30" s="53" t="s">
        <v>70</v>
      </c>
      <c r="P30" s="196">
        <v>41640.0</v>
      </c>
      <c r="Q30" s="41"/>
      <c r="R30" s="41"/>
      <c r="S30" s="53" t="s">
        <v>70</v>
      </c>
      <c r="T30" s="196">
        <v>45813.0</v>
      </c>
      <c r="U30" s="197">
        <v>75.0</v>
      </c>
      <c r="V30" s="37">
        <v>20.0</v>
      </c>
      <c r="W30" s="181">
        <f>MAX(0.2*Stijgijzers[Waardering],Stijgijzers[Waardering]*(1-(YEAR(TODAY())-YEAR(Stijgijzers[Aanschafdatum]))/Stijgijzers[Afschrijfduur (jaar)]))*IF(X30="",1,0)</f>
        <v>33.75</v>
      </c>
      <c r="X30" s="41"/>
      <c r="Y30" s="41"/>
      <c r="Z30" s="53" t="s">
        <v>45</v>
      </c>
      <c r="AA30" s="53" t="s">
        <v>54</v>
      </c>
      <c r="AB30" s="198">
        <v>45941.0</v>
      </c>
      <c r="AC30" s="53" t="s">
        <v>71</v>
      </c>
      <c r="AD30" s="41"/>
      <c r="AE30" s="53" t="s">
        <v>56</v>
      </c>
      <c r="AF30" s="191"/>
      <c r="AG30" s="18"/>
      <c r="AH30" s="18"/>
      <c r="AI30" s="18"/>
      <c r="AJ30" s="18"/>
      <c r="AK30" s="18"/>
      <c r="AL30" s="18"/>
      <c r="AM30" s="18"/>
    </row>
    <row r="31">
      <c r="A31" s="94" t="s">
        <v>976</v>
      </c>
      <c r="B31" s="53" t="s">
        <v>977</v>
      </c>
      <c r="C31" s="37" t="s">
        <v>967</v>
      </c>
      <c r="D31" s="37" t="s">
        <v>1004</v>
      </c>
      <c r="E31" s="53" t="s">
        <v>952</v>
      </c>
      <c r="F31" s="37" t="s">
        <v>1005</v>
      </c>
      <c r="G31" s="37" t="s">
        <v>42</v>
      </c>
      <c r="H31" s="53" t="s">
        <v>326</v>
      </c>
      <c r="I31" s="41"/>
      <c r="J31" s="41"/>
      <c r="K31" s="41"/>
      <c r="L31" s="41"/>
      <c r="M31" s="41"/>
      <c r="N31" s="41"/>
      <c r="O31" s="53" t="s">
        <v>70</v>
      </c>
      <c r="P31" s="196">
        <v>41640.0</v>
      </c>
      <c r="Q31" s="41"/>
      <c r="R31" s="41"/>
      <c r="S31" s="53" t="s">
        <v>70</v>
      </c>
      <c r="T31" s="196">
        <v>45813.0</v>
      </c>
      <c r="U31" s="197">
        <v>75.0</v>
      </c>
      <c r="V31" s="37">
        <v>20.0</v>
      </c>
      <c r="W31" s="181">
        <f>MAX(0.2*Stijgijzers[Waardering],Stijgijzers[Waardering]*(1-(YEAR(TODAY())-YEAR(Stijgijzers[Aanschafdatum]))/Stijgijzers[Afschrijfduur (jaar)]))*IF(X31="",1,0)</f>
        <v>33.75</v>
      </c>
      <c r="X31" s="41"/>
      <c r="Y31" s="41"/>
      <c r="Z31" s="53" t="s">
        <v>45</v>
      </c>
      <c r="AA31" s="53" t="s">
        <v>54</v>
      </c>
      <c r="AB31" s="198">
        <v>45941.0</v>
      </c>
      <c r="AC31" s="53" t="s">
        <v>71</v>
      </c>
      <c r="AD31" s="41"/>
      <c r="AE31" s="53" t="s">
        <v>56</v>
      </c>
      <c r="AF31" s="191"/>
      <c r="AG31" s="18"/>
      <c r="AH31" s="18"/>
      <c r="AI31" s="18"/>
      <c r="AJ31" s="18"/>
      <c r="AK31" s="18"/>
      <c r="AL31" s="18"/>
      <c r="AM31" s="18"/>
    </row>
    <row r="32">
      <c r="A32" s="94" t="s">
        <v>976</v>
      </c>
      <c r="B32" s="53" t="s">
        <v>977</v>
      </c>
      <c r="C32" s="37" t="s">
        <v>967</v>
      </c>
      <c r="D32" s="37" t="s">
        <v>1006</v>
      </c>
      <c r="E32" s="53" t="s">
        <v>949</v>
      </c>
      <c r="F32" s="37" t="s">
        <v>1007</v>
      </c>
      <c r="G32" s="37" t="s">
        <v>42</v>
      </c>
      <c r="H32" s="53" t="s">
        <v>326</v>
      </c>
      <c r="I32" s="41"/>
      <c r="J32" s="41"/>
      <c r="K32" s="41"/>
      <c r="L32" s="41"/>
      <c r="M32" s="41"/>
      <c r="N32" s="41"/>
      <c r="O32" s="53" t="s">
        <v>70</v>
      </c>
      <c r="P32" s="196">
        <v>41640.0</v>
      </c>
      <c r="Q32" s="41"/>
      <c r="R32" s="41"/>
      <c r="S32" s="53" t="s">
        <v>70</v>
      </c>
      <c r="T32" s="196">
        <v>45813.0</v>
      </c>
      <c r="U32" s="197">
        <v>75.0</v>
      </c>
      <c r="V32" s="37">
        <v>20.0</v>
      </c>
      <c r="W32" s="181">
        <f>MAX(0.2*Stijgijzers[Waardering],Stijgijzers[Waardering]*(1-(YEAR(TODAY())-YEAR(Stijgijzers[Aanschafdatum]))/Stijgijzers[Afschrijfduur (jaar)]))*IF(X32="",1,0)</f>
        <v>33.75</v>
      </c>
      <c r="X32" s="41"/>
      <c r="Y32" s="41"/>
      <c r="Z32" s="53" t="s">
        <v>45</v>
      </c>
      <c r="AA32" s="53" t="s">
        <v>54</v>
      </c>
      <c r="AB32" s="198">
        <v>45941.0</v>
      </c>
      <c r="AC32" s="53" t="s">
        <v>71</v>
      </c>
      <c r="AD32" s="41"/>
      <c r="AE32" s="53" t="s">
        <v>56</v>
      </c>
      <c r="AF32" s="191"/>
      <c r="AG32" s="18"/>
      <c r="AH32" s="18"/>
      <c r="AI32" s="18"/>
      <c r="AJ32" s="18"/>
      <c r="AK32" s="18"/>
      <c r="AL32" s="18"/>
      <c r="AM32" s="18"/>
    </row>
    <row r="33">
      <c r="A33" s="94" t="s">
        <v>976</v>
      </c>
      <c r="B33" s="53" t="s">
        <v>977</v>
      </c>
      <c r="C33" s="37" t="s">
        <v>967</v>
      </c>
      <c r="D33" s="37" t="s">
        <v>1008</v>
      </c>
      <c r="E33" s="53" t="s">
        <v>952</v>
      </c>
      <c r="F33" s="37" t="s">
        <v>1009</v>
      </c>
      <c r="G33" s="37" t="s">
        <v>42</v>
      </c>
      <c r="H33" s="53" t="s">
        <v>326</v>
      </c>
      <c r="I33" s="41"/>
      <c r="J33" s="41"/>
      <c r="K33" s="41"/>
      <c r="L33" s="41"/>
      <c r="M33" s="41"/>
      <c r="N33" s="41"/>
      <c r="O33" s="53" t="s">
        <v>70</v>
      </c>
      <c r="P33" s="196">
        <v>41640.0</v>
      </c>
      <c r="Q33" s="41"/>
      <c r="R33" s="41"/>
      <c r="S33" s="53" t="s">
        <v>70</v>
      </c>
      <c r="T33" s="196">
        <v>45813.0</v>
      </c>
      <c r="U33" s="197">
        <v>75.0</v>
      </c>
      <c r="V33" s="37">
        <v>20.0</v>
      </c>
      <c r="W33" s="181">
        <f>MAX(0.2*Stijgijzers[Waardering],Stijgijzers[Waardering]*(1-(YEAR(TODAY())-YEAR(Stijgijzers[Aanschafdatum]))/Stijgijzers[Afschrijfduur (jaar)]))*IF(X33="",1,0)</f>
        <v>33.75</v>
      </c>
      <c r="X33" s="41"/>
      <c r="Y33" s="41"/>
      <c r="Z33" s="53" t="s">
        <v>45</v>
      </c>
      <c r="AA33" s="53" t="s">
        <v>54</v>
      </c>
      <c r="AB33" s="198">
        <v>45941.0</v>
      </c>
      <c r="AC33" s="53" t="s">
        <v>71</v>
      </c>
      <c r="AD33" s="41"/>
      <c r="AE33" s="53" t="s">
        <v>56</v>
      </c>
      <c r="AF33" s="80"/>
      <c r="AG33" s="18"/>
      <c r="AH33" s="18"/>
      <c r="AI33" s="18"/>
      <c r="AJ33" s="18"/>
      <c r="AK33" s="18"/>
      <c r="AL33" s="18"/>
      <c r="AM33" s="18"/>
    </row>
    <row r="34">
      <c r="A34" s="94" t="s">
        <v>976</v>
      </c>
      <c r="B34" s="53" t="s">
        <v>977</v>
      </c>
      <c r="C34" s="37" t="s">
        <v>967</v>
      </c>
      <c r="D34" s="37" t="s">
        <v>1010</v>
      </c>
      <c r="E34" s="53" t="s">
        <v>949</v>
      </c>
      <c r="F34" s="37" t="s">
        <v>1011</v>
      </c>
      <c r="G34" s="37" t="s">
        <v>42</v>
      </c>
      <c r="H34" s="53" t="s">
        <v>326</v>
      </c>
      <c r="I34" s="41"/>
      <c r="J34" s="41"/>
      <c r="K34" s="41"/>
      <c r="L34" s="41"/>
      <c r="M34" s="41"/>
      <c r="N34" s="41"/>
      <c r="O34" s="53" t="s">
        <v>70</v>
      </c>
      <c r="P34" s="196">
        <v>41640.0</v>
      </c>
      <c r="Q34" s="41"/>
      <c r="R34" s="41"/>
      <c r="S34" s="53" t="s">
        <v>70</v>
      </c>
      <c r="T34" s="196">
        <v>45813.0</v>
      </c>
      <c r="U34" s="197">
        <v>75.0</v>
      </c>
      <c r="V34" s="37">
        <v>20.0</v>
      </c>
      <c r="W34" s="181">
        <f>MAX(0.2*Stijgijzers[Waardering],Stijgijzers[Waardering]*(1-(YEAR(TODAY())-YEAR(Stijgijzers[Aanschafdatum]))/Stijgijzers[Afschrijfduur (jaar)]))*IF(X34="",1,0)</f>
        <v>33.75</v>
      </c>
      <c r="X34" s="41"/>
      <c r="Y34" s="41"/>
      <c r="Z34" s="53" t="s">
        <v>45</v>
      </c>
      <c r="AA34" s="53" t="s">
        <v>1012</v>
      </c>
      <c r="AB34" s="198">
        <v>45941.0</v>
      </c>
      <c r="AC34" s="53" t="s">
        <v>55</v>
      </c>
      <c r="AD34" s="41"/>
      <c r="AE34" s="53" t="s">
        <v>56</v>
      </c>
      <c r="AF34" s="191" t="s">
        <v>1013</v>
      </c>
      <c r="AG34" s="18"/>
      <c r="AH34" s="18"/>
      <c r="AI34" s="18"/>
      <c r="AJ34" s="18"/>
      <c r="AK34" s="18"/>
      <c r="AL34" s="18"/>
      <c r="AM34" s="18"/>
    </row>
    <row r="35">
      <c r="A35" s="94" t="s">
        <v>976</v>
      </c>
      <c r="B35" s="53" t="s">
        <v>977</v>
      </c>
      <c r="C35" s="37" t="s">
        <v>967</v>
      </c>
      <c r="D35" s="37" t="s">
        <v>1014</v>
      </c>
      <c r="E35" s="53" t="s">
        <v>952</v>
      </c>
      <c r="F35" s="37" t="s">
        <v>1015</v>
      </c>
      <c r="G35" s="37" t="s">
        <v>42</v>
      </c>
      <c r="H35" s="53" t="s">
        <v>326</v>
      </c>
      <c r="I35" s="41"/>
      <c r="J35" s="41"/>
      <c r="K35" s="41"/>
      <c r="L35" s="41"/>
      <c r="M35" s="41"/>
      <c r="N35" s="41"/>
      <c r="O35" s="53" t="s">
        <v>70</v>
      </c>
      <c r="P35" s="196">
        <v>41640.0</v>
      </c>
      <c r="Q35" s="41"/>
      <c r="R35" s="41"/>
      <c r="S35" s="53" t="s">
        <v>70</v>
      </c>
      <c r="T35" s="196">
        <v>45813.0</v>
      </c>
      <c r="U35" s="197">
        <v>75.0</v>
      </c>
      <c r="V35" s="37">
        <v>20.0</v>
      </c>
      <c r="W35" s="181">
        <f>MAX(0.2*Stijgijzers[Waardering],Stijgijzers[Waardering]*(1-(YEAR(TODAY())-YEAR(Stijgijzers[Aanschafdatum]))/Stijgijzers[Afschrijfduur (jaar)]))*IF(X35="",1,0)</f>
        <v>33.75</v>
      </c>
      <c r="X35" s="41"/>
      <c r="Y35" s="41"/>
      <c r="Z35" s="53" t="s">
        <v>45</v>
      </c>
      <c r="AA35" s="53" t="s">
        <v>1012</v>
      </c>
      <c r="AB35" s="198">
        <v>45941.0</v>
      </c>
      <c r="AC35" s="53" t="s">
        <v>55</v>
      </c>
      <c r="AD35" s="41"/>
      <c r="AE35" s="53" t="s">
        <v>56</v>
      </c>
      <c r="AF35" s="191" t="s">
        <v>1013</v>
      </c>
      <c r="AG35" s="18"/>
      <c r="AH35" s="18"/>
      <c r="AI35" s="18"/>
      <c r="AJ35" s="18"/>
      <c r="AK35" s="18"/>
      <c r="AL35" s="18"/>
      <c r="AM35" s="18"/>
    </row>
    <row r="36">
      <c r="A36" s="94" t="s">
        <v>976</v>
      </c>
      <c r="B36" s="53" t="s">
        <v>977</v>
      </c>
      <c r="C36" s="37" t="s">
        <v>967</v>
      </c>
      <c r="D36" s="37" t="s">
        <v>1016</v>
      </c>
      <c r="E36" s="53" t="s">
        <v>949</v>
      </c>
      <c r="F36" s="37" t="s">
        <v>1017</v>
      </c>
      <c r="G36" s="37" t="s">
        <v>42</v>
      </c>
      <c r="H36" s="53" t="s">
        <v>326</v>
      </c>
      <c r="I36" s="41"/>
      <c r="J36" s="41"/>
      <c r="K36" s="41"/>
      <c r="L36" s="41"/>
      <c r="M36" s="41"/>
      <c r="N36" s="41"/>
      <c r="O36" s="53" t="s">
        <v>70</v>
      </c>
      <c r="P36" s="196">
        <v>41640.0</v>
      </c>
      <c r="Q36" s="41"/>
      <c r="R36" s="41"/>
      <c r="S36" s="53" t="s">
        <v>70</v>
      </c>
      <c r="T36" s="196">
        <v>45813.0</v>
      </c>
      <c r="U36" s="197">
        <v>75.0</v>
      </c>
      <c r="V36" s="37">
        <v>20.0</v>
      </c>
      <c r="W36" s="181">
        <f>MAX(0.2*Stijgijzers[Waardering],Stijgijzers[Waardering]*(1-(YEAR(TODAY())-YEAR(Stijgijzers[Aanschafdatum]))/Stijgijzers[Afschrijfduur (jaar)]))*IF(X36="",1,0)</f>
        <v>33.75</v>
      </c>
      <c r="X36" s="41"/>
      <c r="Y36" s="41"/>
      <c r="Z36" s="53" t="s">
        <v>45</v>
      </c>
      <c r="AA36" s="53" t="s">
        <v>1012</v>
      </c>
      <c r="AB36" s="198">
        <v>45941.0</v>
      </c>
      <c r="AC36" s="53" t="s">
        <v>55</v>
      </c>
      <c r="AD36" s="41"/>
      <c r="AE36" s="53" t="s">
        <v>56</v>
      </c>
      <c r="AF36" s="191" t="s">
        <v>1013</v>
      </c>
      <c r="AG36" s="18"/>
      <c r="AH36" s="18"/>
      <c r="AI36" s="18"/>
      <c r="AJ36" s="18"/>
      <c r="AK36" s="18"/>
      <c r="AL36" s="18"/>
      <c r="AM36" s="18"/>
    </row>
    <row r="37">
      <c r="A37" s="94" t="s">
        <v>976</v>
      </c>
      <c r="B37" s="53" t="s">
        <v>977</v>
      </c>
      <c r="C37" s="37" t="s">
        <v>967</v>
      </c>
      <c r="D37" s="37" t="s">
        <v>1018</v>
      </c>
      <c r="E37" s="53" t="s">
        <v>952</v>
      </c>
      <c r="F37" s="37" t="s">
        <v>1019</v>
      </c>
      <c r="G37" s="37" t="s">
        <v>42</v>
      </c>
      <c r="H37" s="53" t="s">
        <v>326</v>
      </c>
      <c r="I37" s="41"/>
      <c r="J37" s="41"/>
      <c r="K37" s="41"/>
      <c r="L37" s="41"/>
      <c r="M37" s="41"/>
      <c r="N37" s="41"/>
      <c r="O37" s="53" t="s">
        <v>70</v>
      </c>
      <c r="P37" s="196">
        <v>41640.0</v>
      </c>
      <c r="Q37" s="41"/>
      <c r="R37" s="41"/>
      <c r="S37" s="53" t="s">
        <v>70</v>
      </c>
      <c r="T37" s="196">
        <v>45813.0</v>
      </c>
      <c r="U37" s="197">
        <v>75.0</v>
      </c>
      <c r="V37" s="37">
        <v>20.0</v>
      </c>
      <c r="W37" s="181">
        <f>MAX(0.2*Stijgijzers[Waardering],Stijgijzers[Waardering]*(1-(YEAR(TODAY())-YEAR(Stijgijzers[Aanschafdatum]))/Stijgijzers[Afschrijfduur (jaar)]))*IF(X37="",1,0)</f>
        <v>33.75</v>
      </c>
      <c r="X37" s="41"/>
      <c r="Y37" s="41"/>
      <c r="Z37" s="53" t="s">
        <v>45</v>
      </c>
      <c r="AA37" s="53" t="s">
        <v>1012</v>
      </c>
      <c r="AB37" s="198">
        <v>45941.0</v>
      </c>
      <c r="AC37" s="53" t="s">
        <v>55</v>
      </c>
      <c r="AD37" s="41"/>
      <c r="AE37" s="53" t="s">
        <v>56</v>
      </c>
      <c r="AF37" s="191" t="s">
        <v>1013</v>
      </c>
      <c r="AG37" s="18"/>
      <c r="AH37" s="18"/>
      <c r="AI37" s="18"/>
      <c r="AJ37" s="18"/>
      <c r="AK37" s="18"/>
      <c r="AL37" s="18"/>
      <c r="AM37" s="18"/>
    </row>
    <row r="38">
      <c r="A38" s="94" t="s">
        <v>976</v>
      </c>
      <c r="B38" s="53" t="s">
        <v>977</v>
      </c>
      <c r="C38" s="37" t="s">
        <v>967</v>
      </c>
      <c r="D38" s="37" t="s">
        <v>1020</v>
      </c>
      <c r="E38" s="53" t="s">
        <v>949</v>
      </c>
      <c r="F38" s="37" t="s">
        <v>1021</v>
      </c>
      <c r="G38" s="37" t="s">
        <v>42</v>
      </c>
      <c r="H38" s="53" t="s">
        <v>326</v>
      </c>
      <c r="I38" s="41"/>
      <c r="J38" s="41"/>
      <c r="K38" s="41"/>
      <c r="L38" s="41"/>
      <c r="M38" s="41"/>
      <c r="N38" s="41"/>
      <c r="O38" s="53" t="s">
        <v>70</v>
      </c>
      <c r="P38" s="196">
        <v>41640.0</v>
      </c>
      <c r="Q38" s="41"/>
      <c r="R38" s="41"/>
      <c r="S38" s="53" t="s">
        <v>70</v>
      </c>
      <c r="T38" s="196">
        <v>45813.0</v>
      </c>
      <c r="U38" s="197">
        <v>75.0</v>
      </c>
      <c r="V38" s="37">
        <v>20.0</v>
      </c>
      <c r="W38" s="181">
        <f>MAX(0.2*Stijgijzers[Waardering],Stijgijzers[Waardering]*(1-(YEAR(TODAY())-YEAR(Stijgijzers[Aanschafdatum]))/Stijgijzers[Afschrijfduur (jaar)]))*IF(X38="",1,0)</f>
        <v>33.75</v>
      </c>
      <c r="X38" s="41"/>
      <c r="Y38" s="41"/>
      <c r="Z38" s="53" t="s">
        <v>45</v>
      </c>
      <c r="AA38" s="53" t="s">
        <v>1012</v>
      </c>
      <c r="AB38" s="198">
        <v>45941.0</v>
      </c>
      <c r="AC38" s="53" t="s">
        <v>55</v>
      </c>
      <c r="AD38" s="41"/>
      <c r="AE38" s="53" t="s">
        <v>56</v>
      </c>
      <c r="AF38" s="191" t="s">
        <v>1013</v>
      </c>
      <c r="AG38" s="18"/>
      <c r="AH38" s="18"/>
      <c r="AI38" s="18"/>
      <c r="AJ38" s="18"/>
      <c r="AK38" s="18"/>
      <c r="AL38" s="18"/>
      <c r="AM38" s="18"/>
    </row>
    <row r="39">
      <c r="A39" s="94" t="s">
        <v>976</v>
      </c>
      <c r="B39" s="53" t="s">
        <v>977</v>
      </c>
      <c r="C39" s="37" t="s">
        <v>967</v>
      </c>
      <c r="D39" s="37" t="s">
        <v>1022</v>
      </c>
      <c r="E39" s="53" t="s">
        <v>952</v>
      </c>
      <c r="F39" s="37" t="s">
        <v>1023</v>
      </c>
      <c r="G39" s="37" t="s">
        <v>42</v>
      </c>
      <c r="H39" s="53" t="s">
        <v>326</v>
      </c>
      <c r="I39" s="41"/>
      <c r="J39" s="41"/>
      <c r="K39" s="41"/>
      <c r="L39" s="41"/>
      <c r="M39" s="41"/>
      <c r="N39" s="41"/>
      <c r="O39" s="53" t="s">
        <v>70</v>
      </c>
      <c r="P39" s="196">
        <v>41640.0</v>
      </c>
      <c r="Q39" s="41"/>
      <c r="R39" s="41"/>
      <c r="S39" s="53" t="s">
        <v>70</v>
      </c>
      <c r="T39" s="196">
        <v>45813.0</v>
      </c>
      <c r="U39" s="197">
        <v>75.0</v>
      </c>
      <c r="V39" s="37">
        <v>20.0</v>
      </c>
      <c r="W39" s="181">
        <f>MAX(0.2*Stijgijzers[Waardering],Stijgijzers[Waardering]*(1-(YEAR(TODAY())-YEAR(Stijgijzers[Aanschafdatum]))/Stijgijzers[Afschrijfduur (jaar)]))*IF(X39="",1,0)</f>
        <v>33.75</v>
      </c>
      <c r="X39" s="41"/>
      <c r="Y39" s="41"/>
      <c r="Z39" s="53" t="s">
        <v>45</v>
      </c>
      <c r="AA39" s="53" t="s">
        <v>1012</v>
      </c>
      <c r="AB39" s="198">
        <v>45941.0</v>
      </c>
      <c r="AC39" s="53" t="s">
        <v>55</v>
      </c>
      <c r="AD39" s="41"/>
      <c r="AE39" s="53" t="s">
        <v>56</v>
      </c>
      <c r="AF39" s="191" t="s">
        <v>1013</v>
      </c>
      <c r="AG39" s="18"/>
      <c r="AH39" s="18"/>
      <c r="AI39" s="18"/>
      <c r="AJ39" s="18"/>
      <c r="AK39" s="18"/>
      <c r="AL39" s="18"/>
      <c r="AM39" s="18"/>
    </row>
    <row r="40">
      <c r="A40" s="94" t="s">
        <v>1024</v>
      </c>
      <c r="B40" s="53" t="s">
        <v>977</v>
      </c>
      <c r="C40" s="37" t="s">
        <v>947</v>
      </c>
      <c r="D40" s="37" t="s">
        <v>1025</v>
      </c>
      <c r="E40" s="53" t="s">
        <v>949</v>
      </c>
      <c r="F40" s="37" t="s">
        <v>1026</v>
      </c>
      <c r="G40" s="37">
        <v>2018.0</v>
      </c>
      <c r="H40" s="53" t="s">
        <v>929</v>
      </c>
      <c r="I40" s="37">
        <v>5118.0</v>
      </c>
      <c r="J40" s="41"/>
      <c r="K40" s="41"/>
      <c r="L40" s="41"/>
      <c r="M40" s="41"/>
      <c r="N40" s="41"/>
      <c r="O40" s="53" t="s">
        <v>9</v>
      </c>
      <c r="P40" s="196">
        <v>43101.0</v>
      </c>
      <c r="Q40" s="41"/>
      <c r="R40" s="41"/>
      <c r="S40" s="53" t="s">
        <v>70</v>
      </c>
      <c r="T40" s="196">
        <v>45813.0</v>
      </c>
      <c r="U40" s="197">
        <v>40.0</v>
      </c>
      <c r="V40" s="37">
        <v>20.0</v>
      </c>
      <c r="W40" s="181">
        <f>MAX(0.2*Stijgijzers[Waardering],Stijgijzers[Waardering]*(1-(YEAR(TODAY())-YEAR(Stijgijzers[Aanschafdatum]))/Stijgijzers[Afschrijfduur (jaar)]))*IF(X40="",1,0)</f>
        <v>26</v>
      </c>
      <c r="X40" s="41"/>
      <c r="Y40" s="41"/>
      <c r="Z40" s="53" t="s">
        <v>45</v>
      </c>
      <c r="AA40" s="53" t="s">
        <v>54</v>
      </c>
      <c r="AB40" s="198">
        <v>45941.0</v>
      </c>
      <c r="AC40" s="53" t="s">
        <v>71</v>
      </c>
      <c r="AD40" s="41"/>
      <c r="AE40" s="53" t="s">
        <v>56</v>
      </c>
      <c r="AF40" s="80"/>
      <c r="AG40" s="18"/>
      <c r="AH40" s="18"/>
      <c r="AI40" s="18"/>
      <c r="AJ40" s="18"/>
      <c r="AK40" s="18"/>
      <c r="AL40" s="18"/>
      <c r="AM40" s="18"/>
    </row>
    <row r="41">
      <c r="A41" s="94" t="s">
        <v>1024</v>
      </c>
      <c r="B41" s="53" t="s">
        <v>977</v>
      </c>
      <c r="C41" s="37" t="s">
        <v>947</v>
      </c>
      <c r="D41" s="37" t="s">
        <v>1027</v>
      </c>
      <c r="E41" s="53" t="s">
        <v>952</v>
      </c>
      <c r="F41" s="37" t="s">
        <v>1028</v>
      </c>
      <c r="G41" s="37">
        <v>2018.0</v>
      </c>
      <c r="H41" s="53" t="s">
        <v>929</v>
      </c>
      <c r="I41" s="37">
        <v>5118.0</v>
      </c>
      <c r="J41" s="41"/>
      <c r="K41" s="41"/>
      <c r="L41" s="41"/>
      <c r="M41" s="41"/>
      <c r="N41" s="41"/>
      <c r="O41" s="53" t="s">
        <v>9</v>
      </c>
      <c r="P41" s="196">
        <v>43101.0</v>
      </c>
      <c r="Q41" s="41"/>
      <c r="R41" s="41"/>
      <c r="S41" s="53" t="s">
        <v>70</v>
      </c>
      <c r="T41" s="196">
        <v>45813.0</v>
      </c>
      <c r="U41" s="197">
        <v>40.0</v>
      </c>
      <c r="V41" s="37">
        <v>20.0</v>
      </c>
      <c r="W41" s="181">
        <f>MAX(0.2*Stijgijzers[Waardering],Stijgijzers[Waardering]*(1-(YEAR(TODAY())-YEAR(Stijgijzers[Aanschafdatum]))/Stijgijzers[Afschrijfduur (jaar)]))*IF(X41="",1,0)</f>
        <v>26</v>
      </c>
      <c r="X41" s="41"/>
      <c r="Y41" s="41"/>
      <c r="Z41" s="53" t="s">
        <v>45</v>
      </c>
      <c r="AA41" s="53" t="s">
        <v>54</v>
      </c>
      <c r="AB41" s="198">
        <v>45941.0</v>
      </c>
      <c r="AC41" s="53" t="s">
        <v>71</v>
      </c>
      <c r="AD41" s="41"/>
      <c r="AE41" s="53" t="s">
        <v>56</v>
      </c>
      <c r="AF41" s="80"/>
      <c r="AG41" s="18"/>
      <c r="AH41" s="18"/>
      <c r="AI41" s="18"/>
      <c r="AJ41" s="18"/>
      <c r="AK41" s="18"/>
      <c r="AL41" s="18"/>
      <c r="AM41" s="18"/>
    </row>
    <row r="42">
      <c r="A42" s="94" t="s">
        <v>1024</v>
      </c>
      <c r="B42" s="53" t="s">
        <v>977</v>
      </c>
      <c r="C42" s="37" t="s">
        <v>947</v>
      </c>
      <c r="D42" s="37" t="s">
        <v>1029</v>
      </c>
      <c r="E42" s="53" t="s">
        <v>949</v>
      </c>
      <c r="F42" s="37" t="s">
        <v>1030</v>
      </c>
      <c r="G42" s="37">
        <v>2018.0</v>
      </c>
      <c r="H42" s="53" t="s">
        <v>929</v>
      </c>
      <c r="I42" s="37">
        <v>5118.0</v>
      </c>
      <c r="J42" s="41"/>
      <c r="K42" s="41"/>
      <c r="L42" s="41"/>
      <c r="M42" s="41"/>
      <c r="N42" s="41"/>
      <c r="O42" s="53" t="s">
        <v>9</v>
      </c>
      <c r="P42" s="196">
        <v>43101.0</v>
      </c>
      <c r="Q42" s="41"/>
      <c r="R42" s="41"/>
      <c r="S42" s="53" t="s">
        <v>70</v>
      </c>
      <c r="T42" s="196">
        <v>45813.0</v>
      </c>
      <c r="U42" s="197">
        <v>40.0</v>
      </c>
      <c r="V42" s="37">
        <v>20.0</v>
      </c>
      <c r="W42" s="181">
        <f>MAX(0.2*Stijgijzers[Waardering],Stijgijzers[Waardering]*(1-(YEAR(TODAY())-YEAR(Stijgijzers[Aanschafdatum]))/Stijgijzers[Afschrijfduur (jaar)]))*IF(X42="",1,0)</f>
        <v>26</v>
      </c>
      <c r="X42" s="41"/>
      <c r="Y42" s="41"/>
      <c r="Z42" s="53" t="s">
        <v>45</v>
      </c>
      <c r="AA42" s="53" t="s">
        <v>54</v>
      </c>
      <c r="AB42" s="198">
        <v>45941.0</v>
      </c>
      <c r="AC42" s="53" t="s">
        <v>71</v>
      </c>
      <c r="AD42" s="41"/>
      <c r="AE42" s="53" t="s">
        <v>56</v>
      </c>
      <c r="AF42" s="80"/>
      <c r="AG42" s="18"/>
      <c r="AH42" s="18"/>
      <c r="AI42" s="18"/>
      <c r="AJ42" s="18"/>
      <c r="AK42" s="18"/>
      <c r="AL42" s="18"/>
      <c r="AM42" s="18"/>
    </row>
    <row r="43">
      <c r="A43" s="94" t="s">
        <v>1024</v>
      </c>
      <c r="B43" s="53" t="s">
        <v>977</v>
      </c>
      <c r="C43" s="37" t="s">
        <v>947</v>
      </c>
      <c r="D43" s="37" t="s">
        <v>1031</v>
      </c>
      <c r="E43" s="53" t="s">
        <v>952</v>
      </c>
      <c r="F43" s="37" t="s">
        <v>1032</v>
      </c>
      <c r="G43" s="37">
        <v>2018.0</v>
      </c>
      <c r="H43" s="53" t="s">
        <v>929</v>
      </c>
      <c r="I43" s="37">
        <v>5118.0</v>
      </c>
      <c r="J43" s="41"/>
      <c r="K43" s="41"/>
      <c r="L43" s="41"/>
      <c r="M43" s="41"/>
      <c r="N43" s="41"/>
      <c r="O43" s="53" t="s">
        <v>9</v>
      </c>
      <c r="P43" s="196">
        <v>43101.0</v>
      </c>
      <c r="Q43" s="41"/>
      <c r="R43" s="41"/>
      <c r="S43" s="53" t="s">
        <v>70</v>
      </c>
      <c r="T43" s="196">
        <v>45813.0</v>
      </c>
      <c r="U43" s="197">
        <v>40.0</v>
      </c>
      <c r="V43" s="37">
        <v>20.0</v>
      </c>
      <c r="W43" s="181">
        <f>MAX(0.2*Stijgijzers[Waardering],Stijgijzers[Waardering]*(1-(YEAR(TODAY())-YEAR(Stijgijzers[Aanschafdatum]))/Stijgijzers[Afschrijfduur (jaar)]))*IF(X43="",1,0)</f>
        <v>26</v>
      </c>
      <c r="X43" s="41"/>
      <c r="Y43" s="41"/>
      <c r="Z43" s="53" t="s">
        <v>45</v>
      </c>
      <c r="AA43" s="53" t="s">
        <v>54</v>
      </c>
      <c r="AB43" s="198">
        <v>45941.0</v>
      </c>
      <c r="AC43" s="53" t="s">
        <v>71</v>
      </c>
      <c r="AD43" s="41"/>
      <c r="AE43" s="53" t="s">
        <v>56</v>
      </c>
      <c r="AF43" s="80"/>
      <c r="AG43" s="18"/>
      <c r="AH43" s="18"/>
      <c r="AI43" s="18"/>
      <c r="AJ43" s="18"/>
      <c r="AK43" s="18"/>
      <c r="AL43" s="18"/>
      <c r="AM43" s="18"/>
    </row>
    <row r="44">
      <c r="A44" s="94" t="s">
        <v>1024</v>
      </c>
      <c r="B44" s="53" t="s">
        <v>977</v>
      </c>
      <c r="C44" s="37" t="s">
        <v>947</v>
      </c>
      <c r="D44" s="37" t="s">
        <v>1033</v>
      </c>
      <c r="E44" s="53" t="s">
        <v>949</v>
      </c>
      <c r="F44" s="37" t="s">
        <v>1034</v>
      </c>
      <c r="G44" s="37">
        <v>2018.0</v>
      </c>
      <c r="H44" s="53" t="s">
        <v>929</v>
      </c>
      <c r="I44" s="37">
        <v>6118.0</v>
      </c>
      <c r="J44" s="41"/>
      <c r="K44" s="41"/>
      <c r="L44" s="41"/>
      <c r="M44" s="41"/>
      <c r="N44" s="41"/>
      <c r="O44" s="53" t="s">
        <v>9</v>
      </c>
      <c r="P44" s="196">
        <v>43101.0</v>
      </c>
      <c r="Q44" s="41"/>
      <c r="R44" s="41"/>
      <c r="S44" s="53" t="s">
        <v>70</v>
      </c>
      <c r="T44" s="196">
        <v>45813.0</v>
      </c>
      <c r="U44" s="197">
        <v>40.0</v>
      </c>
      <c r="V44" s="37">
        <v>20.0</v>
      </c>
      <c r="W44" s="181">
        <f>MAX(0.2*Stijgijzers[Waardering],Stijgijzers[Waardering]*(1-(YEAR(TODAY())-YEAR(Stijgijzers[Aanschafdatum]))/Stijgijzers[Afschrijfduur (jaar)]))*IF(X44="",1,0)</f>
        <v>26</v>
      </c>
      <c r="X44" s="41"/>
      <c r="Y44" s="41"/>
      <c r="Z44" s="53" t="s">
        <v>45</v>
      </c>
      <c r="AA44" s="53" t="s">
        <v>54</v>
      </c>
      <c r="AB44" s="198">
        <v>45941.0</v>
      </c>
      <c r="AC44" s="53" t="s">
        <v>71</v>
      </c>
      <c r="AD44" s="41"/>
      <c r="AE44" s="53" t="s">
        <v>56</v>
      </c>
      <c r="AF44" s="80"/>
      <c r="AG44" s="18"/>
      <c r="AH44" s="18"/>
      <c r="AI44" s="18"/>
      <c r="AJ44" s="18"/>
      <c r="AK44" s="18"/>
      <c r="AL44" s="18"/>
      <c r="AM44" s="18"/>
    </row>
    <row r="45">
      <c r="A45" s="94" t="s">
        <v>1024</v>
      </c>
      <c r="B45" s="53" t="s">
        <v>977</v>
      </c>
      <c r="C45" s="37" t="s">
        <v>947</v>
      </c>
      <c r="D45" s="37" t="s">
        <v>1035</v>
      </c>
      <c r="E45" s="53" t="s">
        <v>952</v>
      </c>
      <c r="F45" s="37" t="s">
        <v>1036</v>
      </c>
      <c r="G45" s="37">
        <v>2018.0</v>
      </c>
      <c r="H45" s="53" t="s">
        <v>929</v>
      </c>
      <c r="I45" s="37">
        <v>6118.0</v>
      </c>
      <c r="J45" s="41"/>
      <c r="K45" s="41"/>
      <c r="L45" s="41"/>
      <c r="M45" s="41"/>
      <c r="N45" s="41"/>
      <c r="O45" s="53" t="s">
        <v>9</v>
      </c>
      <c r="P45" s="196">
        <v>43101.0</v>
      </c>
      <c r="Q45" s="41"/>
      <c r="R45" s="41"/>
      <c r="S45" s="53" t="s">
        <v>70</v>
      </c>
      <c r="T45" s="196">
        <v>45813.0</v>
      </c>
      <c r="U45" s="197">
        <v>40.0</v>
      </c>
      <c r="V45" s="37">
        <v>20.0</v>
      </c>
      <c r="W45" s="181">
        <f>MAX(0.2*Stijgijzers[Waardering],Stijgijzers[Waardering]*(1-(YEAR(TODAY())-YEAR(Stijgijzers[Aanschafdatum]))/Stijgijzers[Afschrijfduur (jaar)]))*IF(X45="",1,0)</f>
        <v>26</v>
      </c>
      <c r="X45" s="41"/>
      <c r="Y45" s="41"/>
      <c r="Z45" s="53" t="s">
        <v>45</v>
      </c>
      <c r="AA45" s="53" t="s">
        <v>54</v>
      </c>
      <c r="AB45" s="198">
        <v>45941.0</v>
      </c>
      <c r="AC45" s="53" t="s">
        <v>71</v>
      </c>
      <c r="AD45" s="41"/>
      <c r="AE45" s="53" t="s">
        <v>56</v>
      </c>
      <c r="AF45" s="80"/>
      <c r="AG45" s="18"/>
      <c r="AH45" s="18"/>
      <c r="AI45" s="18"/>
      <c r="AJ45" s="18"/>
      <c r="AK45" s="18"/>
      <c r="AL45" s="18"/>
      <c r="AM45" s="18"/>
    </row>
    <row r="46">
      <c r="A46" s="94" t="s">
        <v>1024</v>
      </c>
      <c r="B46" s="53" t="s">
        <v>977</v>
      </c>
      <c r="C46" s="37" t="s">
        <v>947</v>
      </c>
      <c r="D46" s="37" t="s">
        <v>1037</v>
      </c>
      <c r="E46" s="53" t="s">
        <v>949</v>
      </c>
      <c r="F46" s="37" t="s">
        <v>1038</v>
      </c>
      <c r="G46" s="37">
        <v>2018.0</v>
      </c>
      <c r="H46" s="53" t="s">
        <v>929</v>
      </c>
      <c r="I46" s="37">
        <v>6118.0</v>
      </c>
      <c r="J46" s="41"/>
      <c r="K46" s="41"/>
      <c r="L46" s="41"/>
      <c r="M46" s="41"/>
      <c r="N46" s="41"/>
      <c r="O46" s="53" t="s">
        <v>9</v>
      </c>
      <c r="P46" s="196">
        <v>43101.0</v>
      </c>
      <c r="Q46" s="41"/>
      <c r="R46" s="41"/>
      <c r="S46" s="53" t="s">
        <v>70</v>
      </c>
      <c r="T46" s="196">
        <v>45813.0</v>
      </c>
      <c r="U46" s="197">
        <v>40.0</v>
      </c>
      <c r="V46" s="37">
        <v>20.0</v>
      </c>
      <c r="W46" s="181">
        <f>MAX(0.2*Stijgijzers[Waardering],Stijgijzers[Waardering]*(1-(YEAR(TODAY())-YEAR(Stijgijzers[Aanschafdatum]))/Stijgijzers[Afschrijfduur (jaar)]))*IF(X46="",1,0)</f>
        <v>26</v>
      </c>
      <c r="X46" s="41"/>
      <c r="Y46" s="41"/>
      <c r="Z46" s="53" t="s">
        <v>45</v>
      </c>
      <c r="AA46" s="53" t="s">
        <v>54</v>
      </c>
      <c r="AB46" s="198">
        <v>45941.0</v>
      </c>
      <c r="AC46" s="53" t="s">
        <v>71</v>
      </c>
      <c r="AD46" s="41"/>
      <c r="AE46" s="53" t="s">
        <v>56</v>
      </c>
      <c r="AF46" s="80"/>
      <c r="AG46" s="18"/>
      <c r="AH46" s="18"/>
      <c r="AI46" s="18"/>
      <c r="AJ46" s="18"/>
      <c r="AK46" s="18"/>
      <c r="AL46" s="18"/>
      <c r="AM46" s="18"/>
    </row>
    <row r="47">
      <c r="A47" s="94" t="s">
        <v>1024</v>
      </c>
      <c r="B47" s="53" t="s">
        <v>977</v>
      </c>
      <c r="C47" s="37" t="s">
        <v>947</v>
      </c>
      <c r="D47" s="37" t="s">
        <v>1039</v>
      </c>
      <c r="E47" s="53" t="s">
        <v>952</v>
      </c>
      <c r="F47" s="37" t="s">
        <v>1040</v>
      </c>
      <c r="G47" s="37">
        <v>2018.0</v>
      </c>
      <c r="H47" s="53" t="s">
        <v>929</v>
      </c>
      <c r="I47" s="37">
        <v>6118.0</v>
      </c>
      <c r="J47" s="41"/>
      <c r="K47" s="41"/>
      <c r="L47" s="41"/>
      <c r="M47" s="41"/>
      <c r="N47" s="41"/>
      <c r="O47" s="53" t="s">
        <v>9</v>
      </c>
      <c r="P47" s="196">
        <v>43101.0</v>
      </c>
      <c r="Q47" s="41"/>
      <c r="R47" s="41"/>
      <c r="S47" s="53" t="s">
        <v>70</v>
      </c>
      <c r="T47" s="196">
        <v>45813.0</v>
      </c>
      <c r="U47" s="197">
        <v>40.0</v>
      </c>
      <c r="V47" s="37">
        <v>20.0</v>
      </c>
      <c r="W47" s="181">
        <f>MAX(0.2*Stijgijzers[Waardering],Stijgijzers[Waardering]*(1-(YEAR(TODAY())-YEAR(Stijgijzers[Aanschafdatum]))/Stijgijzers[Afschrijfduur (jaar)]))*IF(X47="",1,0)</f>
        <v>26</v>
      </c>
      <c r="X47" s="41"/>
      <c r="Y47" s="41"/>
      <c r="Z47" s="53" t="s">
        <v>45</v>
      </c>
      <c r="AA47" s="53" t="s">
        <v>54</v>
      </c>
      <c r="AB47" s="198">
        <v>45941.0</v>
      </c>
      <c r="AC47" s="53" t="s">
        <v>71</v>
      </c>
      <c r="AD47" s="41"/>
      <c r="AE47" s="53" t="s">
        <v>56</v>
      </c>
      <c r="AF47" s="80"/>
      <c r="AG47" s="18"/>
      <c r="AH47" s="18"/>
      <c r="AI47" s="18"/>
      <c r="AJ47" s="18"/>
      <c r="AK47" s="18"/>
      <c r="AL47" s="18"/>
      <c r="AM47" s="18"/>
    </row>
    <row r="48">
      <c r="A48" s="94" t="s">
        <v>1041</v>
      </c>
      <c r="B48" s="53" t="s">
        <v>977</v>
      </c>
      <c r="C48" s="90" t="s">
        <v>43</v>
      </c>
      <c r="D48" s="37" t="s">
        <v>986</v>
      </c>
      <c r="E48" s="53" t="s">
        <v>949</v>
      </c>
      <c r="F48" s="37" t="s">
        <v>1042</v>
      </c>
      <c r="G48" s="37" t="s">
        <v>42</v>
      </c>
      <c r="H48" s="53" t="s">
        <v>326</v>
      </c>
      <c r="I48" s="41"/>
      <c r="J48" s="41"/>
      <c r="K48" s="41"/>
      <c r="L48" s="41"/>
      <c r="M48" s="41"/>
      <c r="N48" s="41"/>
      <c r="O48" s="53" t="s">
        <v>43</v>
      </c>
      <c r="P48" s="199"/>
      <c r="Q48" s="41"/>
      <c r="R48" s="41"/>
      <c r="S48" s="53" t="s">
        <v>70</v>
      </c>
      <c r="T48" s="196">
        <v>45813.0</v>
      </c>
      <c r="U48" s="197">
        <v>40.0</v>
      </c>
      <c r="V48" s="37">
        <v>20.0</v>
      </c>
      <c r="W48" s="181">
        <f>MAX(0.2*Stijgijzers[Waardering],Stijgijzers[Waardering]*(1-(YEAR(TODAY())-YEAR(Stijgijzers[Aanschafdatum]))/Stijgijzers[Afschrijfduur (jaar)]))*IF(X48="",1,0)</f>
        <v>0</v>
      </c>
      <c r="X48" s="198">
        <v>45941.0</v>
      </c>
      <c r="Y48" s="37" t="s">
        <v>1043</v>
      </c>
      <c r="Z48" s="53" t="s">
        <v>45</v>
      </c>
      <c r="AA48" s="53" t="s">
        <v>46</v>
      </c>
      <c r="AB48" s="198">
        <v>45941.0</v>
      </c>
      <c r="AC48" s="5" t="s">
        <v>43</v>
      </c>
      <c r="AD48" s="198">
        <v>45941.0</v>
      </c>
      <c r="AE48" s="53" t="s">
        <v>157</v>
      </c>
      <c r="AF48" s="80"/>
      <c r="AG48" s="18"/>
      <c r="AH48" s="18"/>
      <c r="AI48" s="18"/>
      <c r="AJ48" s="18"/>
      <c r="AK48" s="18"/>
      <c r="AL48" s="18"/>
      <c r="AM48" s="18"/>
    </row>
    <row r="49">
      <c r="A49" s="94" t="s">
        <v>1041</v>
      </c>
      <c r="B49" s="53" t="s">
        <v>977</v>
      </c>
      <c r="C49" s="90" t="s">
        <v>43</v>
      </c>
      <c r="D49" s="37" t="s">
        <v>988</v>
      </c>
      <c r="E49" s="53" t="s">
        <v>952</v>
      </c>
      <c r="F49" s="37" t="s">
        <v>1044</v>
      </c>
      <c r="G49" s="37" t="s">
        <v>42</v>
      </c>
      <c r="H49" s="53" t="s">
        <v>326</v>
      </c>
      <c r="I49" s="41"/>
      <c r="J49" s="41"/>
      <c r="K49" s="41"/>
      <c r="L49" s="41"/>
      <c r="M49" s="41"/>
      <c r="N49" s="41"/>
      <c r="O49" s="53" t="s">
        <v>43</v>
      </c>
      <c r="P49" s="199"/>
      <c r="Q49" s="41"/>
      <c r="R49" s="41"/>
      <c r="S49" s="53" t="s">
        <v>70</v>
      </c>
      <c r="T49" s="196">
        <v>45813.0</v>
      </c>
      <c r="U49" s="197">
        <v>40.0</v>
      </c>
      <c r="V49" s="37">
        <v>20.0</v>
      </c>
      <c r="W49" s="181">
        <f>MAX(0.2*Stijgijzers[Waardering],Stijgijzers[Waardering]*(1-(YEAR(TODAY())-YEAR(Stijgijzers[Aanschafdatum]))/Stijgijzers[Afschrijfduur (jaar)]))*IF(X49="",1,0)</f>
        <v>0</v>
      </c>
      <c r="X49" s="198">
        <v>45941.0</v>
      </c>
      <c r="Y49" s="37" t="s">
        <v>1043</v>
      </c>
      <c r="Z49" s="53" t="s">
        <v>45</v>
      </c>
      <c r="AA49" s="53" t="s">
        <v>46</v>
      </c>
      <c r="AB49" s="198">
        <v>45941.0</v>
      </c>
      <c r="AC49" s="5" t="s">
        <v>43</v>
      </c>
      <c r="AD49" s="198">
        <v>45941.0</v>
      </c>
      <c r="AE49" s="53" t="s">
        <v>157</v>
      </c>
      <c r="AF49" s="80"/>
      <c r="AG49" s="18"/>
      <c r="AH49" s="18"/>
      <c r="AI49" s="18"/>
      <c r="AJ49" s="18"/>
      <c r="AK49" s="18"/>
      <c r="AL49" s="18"/>
      <c r="AM49" s="18"/>
    </row>
    <row r="50">
      <c r="A50" s="94" t="s">
        <v>1041</v>
      </c>
      <c r="B50" s="53" t="s">
        <v>977</v>
      </c>
      <c r="C50" s="37" t="s">
        <v>43</v>
      </c>
      <c r="D50" s="37" t="s">
        <v>948</v>
      </c>
      <c r="E50" s="53" t="s">
        <v>949</v>
      </c>
      <c r="F50" s="37" t="s">
        <v>1045</v>
      </c>
      <c r="G50" s="37" t="s">
        <v>42</v>
      </c>
      <c r="H50" s="53" t="s">
        <v>326</v>
      </c>
      <c r="I50" s="41"/>
      <c r="J50" s="41"/>
      <c r="K50" s="41"/>
      <c r="L50" s="41"/>
      <c r="M50" s="41"/>
      <c r="N50" s="41"/>
      <c r="O50" s="53" t="s">
        <v>70</v>
      </c>
      <c r="P50" s="196">
        <v>42736.0</v>
      </c>
      <c r="Q50" s="41"/>
      <c r="R50" s="41"/>
      <c r="S50" s="53" t="s">
        <v>70</v>
      </c>
      <c r="T50" s="196">
        <v>45813.0</v>
      </c>
      <c r="U50" s="197">
        <v>65.0</v>
      </c>
      <c r="V50" s="37">
        <v>20.0</v>
      </c>
      <c r="W50" s="181">
        <f>MAX(0.2*Stijgijzers[Waardering],Stijgijzers[Waardering]*(1-(YEAR(TODAY())-YEAR(Stijgijzers[Aanschafdatum]))/Stijgijzers[Afschrijfduur (jaar)]))*IF(X50="",1,0)</f>
        <v>39</v>
      </c>
      <c r="X50" s="41"/>
      <c r="Y50" s="41"/>
      <c r="Z50" s="53" t="s">
        <v>45</v>
      </c>
      <c r="AA50" s="53" t="s">
        <v>54</v>
      </c>
      <c r="AB50" s="198">
        <v>45941.0</v>
      </c>
      <c r="AC50" s="53" t="s">
        <v>71</v>
      </c>
      <c r="AE50" s="53" t="s">
        <v>56</v>
      </c>
      <c r="AF50" s="191" t="s">
        <v>1046</v>
      </c>
      <c r="AG50" s="18"/>
      <c r="AH50" s="18"/>
      <c r="AI50" s="18"/>
      <c r="AJ50" s="18"/>
      <c r="AK50" s="18"/>
      <c r="AL50" s="18"/>
      <c r="AM50" s="18"/>
    </row>
    <row r="51">
      <c r="A51" s="94" t="s">
        <v>1041</v>
      </c>
      <c r="B51" s="53" t="s">
        <v>977</v>
      </c>
      <c r="C51" s="37" t="s">
        <v>43</v>
      </c>
      <c r="D51" s="37" t="s">
        <v>951</v>
      </c>
      <c r="E51" s="53" t="s">
        <v>952</v>
      </c>
      <c r="F51" s="37" t="s">
        <v>1047</v>
      </c>
      <c r="G51" s="37" t="s">
        <v>42</v>
      </c>
      <c r="H51" s="53" t="s">
        <v>326</v>
      </c>
      <c r="I51" s="41"/>
      <c r="J51" s="41"/>
      <c r="K51" s="41"/>
      <c r="L51" s="41"/>
      <c r="M51" s="41"/>
      <c r="N51" s="41"/>
      <c r="O51" s="53" t="s">
        <v>70</v>
      </c>
      <c r="P51" s="196">
        <v>42736.0</v>
      </c>
      <c r="Q51" s="41"/>
      <c r="R51" s="41"/>
      <c r="S51" s="53" t="s">
        <v>70</v>
      </c>
      <c r="T51" s="196">
        <v>45813.0</v>
      </c>
      <c r="U51" s="197">
        <v>65.0</v>
      </c>
      <c r="V51" s="37">
        <v>20.0</v>
      </c>
      <c r="W51" s="181">
        <f>MAX(0.2*Stijgijzers[Waardering],Stijgijzers[Waardering]*(1-(YEAR(TODAY())-YEAR(Stijgijzers[Aanschafdatum]))/Stijgijzers[Afschrijfduur (jaar)]))*IF(X51="",1,0)</f>
        <v>39</v>
      </c>
      <c r="X51" s="41"/>
      <c r="Y51" s="41"/>
      <c r="Z51" s="53" t="s">
        <v>45</v>
      </c>
      <c r="AA51" s="53" t="s">
        <v>54</v>
      </c>
      <c r="AB51" s="198">
        <v>45941.0</v>
      </c>
      <c r="AC51" s="53" t="s">
        <v>71</v>
      </c>
      <c r="AE51" s="53" t="s">
        <v>56</v>
      </c>
      <c r="AF51" s="191" t="s">
        <v>1046</v>
      </c>
      <c r="AG51" s="18"/>
      <c r="AH51" s="18"/>
      <c r="AI51" s="18"/>
      <c r="AJ51" s="18"/>
      <c r="AK51" s="18"/>
      <c r="AL51" s="18"/>
      <c r="AM51" s="18"/>
    </row>
    <row r="52">
      <c r="A52" s="94" t="s">
        <v>1048</v>
      </c>
      <c r="B52" s="53" t="s">
        <v>977</v>
      </c>
      <c r="C52" s="37" t="s">
        <v>43</v>
      </c>
      <c r="D52" s="37" t="s">
        <v>954</v>
      </c>
      <c r="E52" s="53" t="s">
        <v>949</v>
      </c>
      <c r="F52" s="37" t="s">
        <v>1049</v>
      </c>
      <c r="G52" s="37" t="s">
        <v>42</v>
      </c>
      <c r="H52" s="53" t="s">
        <v>929</v>
      </c>
      <c r="I52" s="37" t="s">
        <v>1050</v>
      </c>
      <c r="J52" s="41"/>
      <c r="K52" s="41"/>
      <c r="L52" s="41"/>
      <c r="M52" s="41"/>
      <c r="N52" s="41"/>
      <c r="O52" s="53" t="s">
        <v>70</v>
      </c>
      <c r="P52" s="196">
        <v>40179.0</v>
      </c>
      <c r="Q52" s="41"/>
      <c r="R52" s="41"/>
      <c r="S52" s="53" t="s">
        <v>70</v>
      </c>
      <c r="T52" s="196">
        <v>45941.0</v>
      </c>
      <c r="U52" s="197">
        <v>55.0</v>
      </c>
      <c r="V52" s="37">
        <v>20.0</v>
      </c>
      <c r="W52" s="181">
        <f>MAX(0.2*Stijgijzers[Waardering],Stijgijzers[Waardering]*(1-(YEAR(TODAY())-YEAR(Stijgijzers[Aanschafdatum]))/Stijgijzers[Afschrijfduur (jaar)]))*IF(X52="",1,0)</f>
        <v>13.75</v>
      </c>
      <c r="X52" s="41"/>
      <c r="Y52" s="41"/>
      <c r="Z52" s="53" t="s">
        <v>45</v>
      </c>
      <c r="AA52" s="53" t="s">
        <v>54</v>
      </c>
      <c r="AB52" s="198">
        <v>45941.0</v>
      </c>
      <c r="AC52" s="53" t="s">
        <v>71</v>
      </c>
      <c r="AD52" s="41"/>
      <c r="AE52" s="53" t="s">
        <v>56</v>
      </c>
      <c r="AF52" s="80"/>
      <c r="AG52" s="18"/>
      <c r="AH52" s="18"/>
      <c r="AI52" s="18"/>
      <c r="AJ52" s="18"/>
      <c r="AK52" s="18"/>
      <c r="AL52" s="18"/>
      <c r="AM52" s="18"/>
    </row>
    <row r="53">
      <c r="A53" s="94" t="s">
        <v>1048</v>
      </c>
      <c r="B53" s="53" t="s">
        <v>977</v>
      </c>
      <c r="C53" s="37" t="s">
        <v>43</v>
      </c>
      <c r="D53" s="37" t="s">
        <v>956</v>
      </c>
      <c r="E53" s="53" t="s">
        <v>952</v>
      </c>
      <c r="F53" s="37" t="s">
        <v>1051</v>
      </c>
      <c r="G53" s="37" t="s">
        <v>42</v>
      </c>
      <c r="H53" s="53" t="s">
        <v>929</v>
      </c>
      <c r="I53" s="37" t="s">
        <v>1050</v>
      </c>
      <c r="J53" s="41"/>
      <c r="K53" s="41"/>
      <c r="L53" s="41"/>
      <c r="M53" s="41"/>
      <c r="N53" s="41"/>
      <c r="O53" s="53" t="s">
        <v>70</v>
      </c>
      <c r="P53" s="196">
        <v>40179.0</v>
      </c>
      <c r="Q53" s="41"/>
      <c r="R53" s="41"/>
      <c r="S53" s="53" t="s">
        <v>70</v>
      </c>
      <c r="T53" s="196">
        <v>45941.0</v>
      </c>
      <c r="U53" s="197">
        <v>55.0</v>
      </c>
      <c r="V53" s="37">
        <v>20.0</v>
      </c>
      <c r="W53" s="181">
        <f>MAX(0.2*Stijgijzers[Waardering],Stijgijzers[Waardering]*(1-(YEAR(TODAY())-YEAR(Stijgijzers[Aanschafdatum]))/Stijgijzers[Afschrijfduur (jaar)]))*IF(X53="",1,0)</f>
        <v>13.75</v>
      </c>
      <c r="X53" s="41"/>
      <c r="Y53" s="41"/>
      <c r="Z53" s="53" t="s">
        <v>45</v>
      </c>
      <c r="AA53" s="53" t="s">
        <v>54</v>
      </c>
      <c r="AB53" s="198">
        <v>45941.0</v>
      </c>
      <c r="AC53" s="53" t="s">
        <v>71</v>
      </c>
      <c r="AD53" s="41"/>
      <c r="AE53" s="53" t="s">
        <v>56</v>
      </c>
      <c r="AF53" s="80"/>
      <c r="AG53" s="18"/>
      <c r="AH53" s="18"/>
      <c r="AI53" s="18"/>
      <c r="AJ53" s="18"/>
      <c r="AK53" s="18"/>
      <c r="AL53" s="18"/>
      <c r="AM53" s="18"/>
    </row>
    <row r="54">
      <c r="A54" s="94" t="s">
        <v>1048</v>
      </c>
      <c r="B54" s="53" t="s">
        <v>977</v>
      </c>
      <c r="C54" s="37" t="s">
        <v>43</v>
      </c>
      <c r="D54" s="37" t="s">
        <v>968</v>
      </c>
      <c r="E54" s="53" t="s">
        <v>949</v>
      </c>
      <c r="F54" s="37" t="s">
        <v>1052</v>
      </c>
      <c r="G54" s="37" t="s">
        <v>42</v>
      </c>
      <c r="H54" s="53" t="s">
        <v>929</v>
      </c>
      <c r="I54" s="37" t="s">
        <v>1053</v>
      </c>
      <c r="J54" s="41"/>
      <c r="K54" s="41"/>
      <c r="L54" s="41"/>
      <c r="M54" s="41"/>
      <c r="N54" s="41"/>
      <c r="O54" s="53" t="s">
        <v>70</v>
      </c>
      <c r="P54" s="196">
        <v>40179.0</v>
      </c>
      <c r="Q54" s="41"/>
      <c r="R54" s="41"/>
      <c r="S54" s="53" t="s">
        <v>70</v>
      </c>
      <c r="T54" s="196">
        <v>45941.0</v>
      </c>
      <c r="U54" s="197">
        <v>55.0</v>
      </c>
      <c r="V54" s="37">
        <v>20.0</v>
      </c>
      <c r="W54" s="181">
        <f>MAX(0.2*Stijgijzers[Waardering],Stijgijzers[Waardering]*(1-(YEAR(TODAY())-YEAR(Stijgijzers[Aanschafdatum]))/Stijgijzers[Afschrijfduur (jaar)]))*IF(X54="",1,0)</f>
        <v>13.75</v>
      </c>
      <c r="X54" s="41"/>
      <c r="Y54" s="41"/>
      <c r="Z54" s="53" t="s">
        <v>45</v>
      </c>
      <c r="AA54" s="53" t="s">
        <v>54</v>
      </c>
      <c r="AB54" s="198">
        <v>45941.0</v>
      </c>
      <c r="AC54" s="53" t="s">
        <v>71</v>
      </c>
      <c r="AD54" s="41"/>
      <c r="AE54" s="53" t="s">
        <v>56</v>
      </c>
      <c r="AF54" s="80"/>
      <c r="AG54" s="18"/>
      <c r="AH54" s="18"/>
      <c r="AI54" s="18"/>
      <c r="AJ54" s="18"/>
      <c r="AK54" s="18"/>
      <c r="AL54" s="18"/>
      <c r="AM54" s="18"/>
    </row>
    <row r="55">
      <c r="A55" s="94" t="s">
        <v>1048</v>
      </c>
      <c r="B55" s="53" t="s">
        <v>977</v>
      </c>
      <c r="C55" s="37" t="s">
        <v>43</v>
      </c>
      <c r="D55" s="37" t="s">
        <v>970</v>
      </c>
      <c r="E55" s="53" t="s">
        <v>952</v>
      </c>
      <c r="F55" s="37" t="s">
        <v>1054</v>
      </c>
      <c r="G55" s="37" t="s">
        <v>42</v>
      </c>
      <c r="H55" s="53" t="s">
        <v>929</v>
      </c>
      <c r="I55" s="37" t="s">
        <v>1053</v>
      </c>
      <c r="J55" s="41"/>
      <c r="K55" s="41"/>
      <c r="L55" s="41"/>
      <c r="M55" s="41"/>
      <c r="N55" s="41"/>
      <c r="O55" s="53" t="s">
        <v>70</v>
      </c>
      <c r="P55" s="196">
        <v>40179.0</v>
      </c>
      <c r="Q55" s="41"/>
      <c r="R55" s="41"/>
      <c r="S55" s="53" t="s">
        <v>70</v>
      </c>
      <c r="T55" s="196">
        <v>45941.0</v>
      </c>
      <c r="U55" s="197">
        <v>55.0</v>
      </c>
      <c r="V55" s="37">
        <v>20.0</v>
      </c>
      <c r="W55" s="181">
        <f>MAX(0.2*Stijgijzers[Waardering],Stijgijzers[Waardering]*(1-(YEAR(TODAY())-YEAR(Stijgijzers[Aanschafdatum]))/Stijgijzers[Afschrijfduur (jaar)]))*IF(X55="",1,0)</f>
        <v>13.75</v>
      </c>
      <c r="X55" s="41"/>
      <c r="Y55" s="41"/>
      <c r="Z55" s="53" t="s">
        <v>45</v>
      </c>
      <c r="AA55" s="53" t="s">
        <v>54</v>
      </c>
      <c r="AB55" s="198">
        <v>45941.0</v>
      </c>
      <c r="AC55" s="53" t="s">
        <v>71</v>
      </c>
      <c r="AD55" s="41"/>
      <c r="AE55" s="53" t="s">
        <v>56</v>
      </c>
      <c r="AF55" s="80"/>
      <c r="AG55" s="18"/>
      <c r="AH55" s="18"/>
      <c r="AI55" s="18"/>
      <c r="AJ55" s="18"/>
      <c r="AK55" s="18"/>
      <c r="AL55" s="18"/>
      <c r="AM55" s="18"/>
    </row>
    <row r="56">
      <c r="A56" s="94" t="s">
        <v>1055</v>
      </c>
      <c r="B56" s="53" t="s">
        <v>977</v>
      </c>
      <c r="C56" s="37" t="s">
        <v>43</v>
      </c>
      <c r="D56" s="37" t="s">
        <v>972</v>
      </c>
      <c r="E56" s="53" t="s">
        <v>949</v>
      </c>
      <c r="F56" s="37" t="s">
        <v>1056</v>
      </c>
      <c r="G56" s="37" t="s">
        <v>42</v>
      </c>
      <c r="H56" s="53" t="s">
        <v>484</v>
      </c>
      <c r="I56" s="41"/>
      <c r="J56" s="41"/>
      <c r="K56" s="41"/>
      <c r="L56" s="41"/>
      <c r="M56" s="41"/>
      <c r="N56" s="41"/>
      <c r="O56" s="53" t="s">
        <v>43</v>
      </c>
      <c r="P56" s="199"/>
      <c r="Q56" s="41"/>
      <c r="R56" s="41"/>
      <c r="S56" s="53" t="s">
        <v>43</v>
      </c>
      <c r="T56" s="199"/>
      <c r="U56" s="181"/>
      <c r="V56" s="37">
        <v>20.0</v>
      </c>
      <c r="W56" s="181">
        <f>MAX(0.2*Stijgijzers[Waardering],Stijgijzers[Waardering]*(1-(YEAR(TODAY())-YEAR(Stijgijzers[Aanschafdatum]))/Stijgijzers[Afschrijfduur (jaar)]))*IF(X56="",1,0)</f>
        <v>0</v>
      </c>
      <c r="X56" s="183">
        <v>45844.0</v>
      </c>
      <c r="Y56" s="37" t="s">
        <v>1043</v>
      </c>
      <c r="Z56" s="53" t="s">
        <v>45</v>
      </c>
      <c r="AA56" s="53" t="s">
        <v>46</v>
      </c>
      <c r="AB56" s="198">
        <v>45941.0</v>
      </c>
      <c r="AC56" s="5" t="s">
        <v>43</v>
      </c>
      <c r="AD56" s="198">
        <v>45941.0</v>
      </c>
      <c r="AE56" s="53" t="s">
        <v>157</v>
      </c>
      <c r="AF56" s="80"/>
      <c r="AG56" s="18"/>
      <c r="AH56" s="18"/>
      <c r="AI56" s="18"/>
      <c r="AJ56" s="18"/>
      <c r="AK56" s="18"/>
      <c r="AL56" s="18"/>
      <c r="AM56" s="18"/>
    </row>
    <row r="57">
      <c r="A57" s="94" t="s">
        <v>1055</v>
      </c>
      <c r="B57" s="53" t="s">
        <v>977</v>
      </c>
      <c r="C57" s="37" t="s">
        <v>43</v>
      </c>
      <c r="D57" s="37" t="s">
        <v>974</v>
      </c>
      <c r="E57" s="53" t="s">
        <v>952</v>
      </c>
      <c r="F57" s="37" t="s">
        <v>1057</v>
      </c>
      <c r="G57" s="37" t="s">
        <v>42</v>
      </c>
      <c r="H57" s="53" t="s">
        <v>484</v>
      </c>
      <c r="I57" s="41"/>
      <c r="J57" s="41"/>
      <c r="K57" s="41"/>
      <c r="L57" s="41"/>
      <c r="M57" s="41"/>
      <c r="N57" s="41"/>
      <c r="O57" s="53" t="s">
        <v>43</v>
      </c>
      <c r="P57" s="199"/>
      <c r="Q57" s="41"/>
      <c r="R57" s="41"/>
      <c r="S57" s="53" t="s">
        <v>43</v>
      </c>
      <c r="T57" s="199"/>
      <c r="U57" s="181"/>
      <c r="V57" s="37">
        <v>20.0</v>
      </c>
      <c r="W57" s="181">
        <f>MAX(0.2*Stijgijzers[Waardering],Stijgijzers[Waardering]*(1-(YEAR(TODAY())-YEAR(Stijgijzers[Aanschafdatum]))/Stijgijzers[Afschrijfduur (jaar)]))*IF(X57="",1,0)</f>
        <v>0</v>
      </c>
      <c r="X57" s="183">
        <v>45844.0</v>
      </c>
      <c r="Y57" s="37" t="s">
        <v>1043</v>
      </c>
      <c r="Z57" s="53" t="s">
        <v>45</v>
      </c>
      <c r="AA57" s="53" t="s">
        <v>46</v>
      </c>
      <c r="AB57" s="198">
        <v>45941.0</v>
      </c>
      <c r="AC57" s="5" t="s">
        <v>43</v>
      </c>
      <c r="AD57" s="198">
        <v>45941.0</v>
      </c>
      <c r="AE57" s="53" t="s">
        <v>157</v>
      </c>
      <c r="AF57" s="80"/>
      <c r="AG57" s="18"/>
      <c r="AH57" s="18"/>
      <c r="AI57" s="18"/>
      <c r="AJ57" s="18"/>
      <c r="AK57" s="18"/>
      <c r="AL57" s="18"/>
      <c r="AM57" s="18"/>
    </row>
    <row r="58">
      <c r="A58" s="94" t="s">
        <v>1058</v>
      </c>
      <c r="B58" s="53" t="s">
        <v>977</v>
      </c>
      <c r="C58" s="37" t="s">
        <v>959</v>
      </c>
      <c r="D58" s="37" t="s">
        <v>948</v>
      </c>
      <c r="E58" s="53" t="s">
        <v>949</v>
      </c>
      <c r="F58" s="37" t="s">
        <v>1059</v>
      </c>
      <c r="G58" s="37" t="s">
        <v>42</v>
      </c>
      <c r="H58" s="53" t="s">
        <v>92</v>
      </c>
      <c r="I58" s="41"/>
      <c r="J58" s="41"/>
      <c r="K58" s="41"/>
      <c r="L58" s="41"/>
      <c r="M58" s="41"/>
      <c r="N58" s="41"/>
      <c r="O58" s="53" t="s">
        <v>52</v>
      </c>
      <c r="P58" s="196">
        <v>44095.0</v>
      </c>
      <c r="Q58" s="41"/>
      <c r="R58" s="41"/>
      <c r="S58" s="53" t="s">
        <v>52</v>
      </c>
      <c r="T58" s="196">
        <v>44095.0</v>
      </c>
      <c r="U58" s="197">
        <v>52.46</v>
      </c>
      <c r="V58" s="37">
        <v>20.0</v>
      </c>
      <c r="W58" s="181">
        <f>MAX(0.2*Stijgijzers[Waardering],Stijgijzers[Waardering]*(1-(YEAR(TODAY())-YEAR(Stijgijzers[Aanschafdatum]))/Stijgijzers[Afschrijfduur (jaar)]))*IF(X58="",1,0)</f>
        <v>39.345</v>
      </c>
      <c r="X58" s="41"/>
      <c r="Y58" s="41"/>
      <c r="Z58" s="53" t="s">
        <v>45</v>
      </c>
      <c r="AA58" s="53" t="s">
        <v>1012</v>
      </c>
      <c r="AB58" s="198">
        <v>45941.0</v>
      </c>
      <c r="AC58" s="53" t="s">
        <v>71</v>
      </c>
      <c r="AD58" s="41"/>
      <c r="AE58" s="53" t="s">
        <v>56</v>
      </c>
      <c r="AF58" s="80"/>
      <c r="AG58" s="18"/>
      <c r="AH58" s="18"/>
      <c r="AI58" s="18"/>
      <c r="AJ58" s="18"/>
      <c r="AK58" s="18"/>
      <c r="AL58" s="18"/>
      <c r="AM58" s="18"/>
    </row>
    <row r="59">
      <c r="A59" s="94" t="s">
        <v>1058</v>
      </c>
      <c r="B59" s="53" t="s">
        <v>977</v>
      </c>
      <c r="C59" s="37" t="s">
        <v>959</v>
      </c>
      <c r="D59" s="37" t="s">
        <v>951</v>
      </c>
      <c r="E59" s="53" t="s">
        <v>952</v>
      </c>
      <c r="F59" s="37" t="s">
        <v>1060</v>
      </c>
      <c r="G59" s="37" t="s">
        <v>42</v>
      </c>
      <c r="H59" s="53" t="s">
        <v>92</v>
      </c>
      <c r="I59" s="41"/>
      <c r="J59" s="41"/>
      <c r="K59" s="41"/>
      <c r="L59" s="41"/>
      <c r="M59" s="41"/>
      <c r="N59" s="41"/>
      <c r="O59" s="53" t="s">
        <v>52</v>
      </c>
      <c r="P59" s="196">
        <v>44095.0</v>
      </c>
      <c r="Q59" s="41"/>
      <c r="R59" s="41"/>
      <c r="S59" s="53" t="s">
        <v>52</v>
      </c>
      <c r="T59" s="196">
        <v>44095.0</v>
      </c>
      <c r="U59" s="197">
        <v>52.46</v>
      </c>
      <c r="V59" s="37">
        <v>20.0</v>
      </c>
      <c r="W59" s="181">
        <f>MAX(0.2*Stijgijzers[Waardering],Stijgijzers[Waardering]*(1-(YEAR(TODAY())-YEAR(Stijgijzers[Aanschafdatum]))/Stijgijzers[Afschrijfduur (jaar)]))*IF(X59="",1,0)</f>
        <v>39.345</v>
      </c>
      <c r="X59" s="41"/>
      <c r="Y59" s="41"/>
      <c r="Z59" s="53" t="s">
        <v>45</v>
      </c>
      <c r="AA59" s="53" t="s">
        <v>1012</v>
      </c>
      <c r="AB59" s="198">
        <v>45941.0</v>
      </c>
      <c r="AC59" s="53" t="s">
        <v>71</v>
      </c>
      <c r="AD59" s="41"/>
      <c r="AE59" s="53" t="s">
        <v>56</v>
      </c>
      <c r="AF59" s="80"/>
      <c r="AG59" s="18"/>
      <c r="AH59" s="18"/>
      <c r="AI59" s="18"/>
      <c r="AJ59" s="18"/>
      <c r="AK59" s="18"/>
      <c r="AL59" s="18"/>
      <c r="AM59" s="18"/>
    </row>
    <row r="60">
      <c r="A60" s="94" t="s">
        <v>1058</v>
      </c>
      <c r="B60" s="53" t="s">
        <v>977</v>
      </c>
      <c r="C60" s="37" t="s">
        <v>959</v>
      </c>
      <c r="D60" s="37" t="s">
        <v>954</v>
      </c>
      <c r="E60" s="53" t="s">
        <v>949</v>
      </c>
      <c r="F60" s="37" t="s">
        <v>1061</v>
      </c>
      <c r="G60" s="63">
        <v>43983.0</v>
      </c>
      <c r="H60" s="53" t="s">
        <v>92</v>
      </c>
      <c r="I60" s="37" t="s">
        <v>1062</v>
      </c>
      <c r="J60" s="41"/>
      <c r="K60" s="41"/>
      <c r="L60" s="41"/>
      <c r="M60" s="41"/>
      <c r="N60" s="41"/>
      <c r="O60" s="53" t="s">
        <v>52</v>
      </c>
      <c r="P60" s="196">
        <v>44095.0</v>
      </c>
      <c r="Q60" s="41"/>
      <c r="R60" s="41"/>
      <c r="S60" s="53" t="s">
        <v>52</v>
      </c>
      <c r="T60" s="196">
        <v>44095.0</v>
      </c>
      <c r="U60" s="197">
        <v>52.46</v>
      </c>
      <c r="V60" s="37">
        <v>20.0</v>
      </c>
      <c r="W60" s="181">
        <f>MAX(0.2*Stijgijzers[Waardering],Stijgijzers[Waardering]*(1-(YEAR(TODAY())-YEAR(Stijgijzers[Aanschafdatum]))/Stijgijzers[Afschrijfduur (jaar)]))*IF(X60="",1,0)</f>
        <v>39.345</v>
      </c>
      <c r="X60" s="41"/>
      <c r="Y60" s="41"/>
      <c r="Z60" s="53" t="s">
        <v>45</v>
      </c>
      <c r="AA60" s="53" t="s">
        <v>54</v>
      </c>
      <c r="AB60" s="198">
        <v>45941.0</v>
      </c>
      <c r="AC60" s="53" t="s">
        <v>71</v>
      </c>
      <c r="AD60" s="41"/>
      <c r="AE60" s="53" t="s">
        <v>56</v>
      </c>
      <c r="AF60" s="80"/>
      <c r="AG60" s="18"/>
      <c r="AH60" s="18"/>
      <c r="AI60" s="18"/>
      <c r="AJ60" s="18"/>
      <c r="AK60" s="18"/>
      <c r="AL60" s="18"/>
      <c r="AM60" s="18"/>
    </row>
    <row r="61">
      <c r="A61" s="94" t="s">
        <v>1058</v>
      </c>
      <c r="B61" s="53" t="s">
        <v>977</v>
      </c>
      <c r="C61" s="37" t="s">
        <v>959</v>
      </c>
      <c r="D61" s="37" t="s">
        <v>956</v>
      </c>
      <c r="E61" s="53" t="s">
        <v>952</v>
      </c>
      <c r="F61" s="37" t="s">
        <v>1063</v>
      </c>
      <c r="G61" s="63">
        <v>43983.0</v>
      </c>
      <c r="H61" s="53" t="s">
        <v>92</v>
      </c>
      <c r="I61" s="37" t="s">
        <v>1062</v>
      </c>
      <c r="J61" s="41"/>
      <c r="K61" s="41"/>
      <c r="L61" s="41"/>
      <c r="M61" s="41"/>
      <c r="N61" s="41"/>
      <c r="O61" s="53" t="s">
        <v>52</v>
      </c>
      <c r="P61" s="196">
        <v>44095.0</v>
      </c>
      <c r="Q61" s="41"/>
      <c r="R61" s="41"/>
      <c r="S61" s="53" t="s">
        <v>52</v>
      </c>
      <c r="T61" s="196">
        <v>44095.0</v>
      </c>
      <c r="U61" s="197">
        <v>52.46</v>
      </c>
      <c r="V61" s="37">
        <v>20.0</v>
      </c>
      <c r="W61" s="181">
        <f>MAX(0.2*Stijgijzers[Waardering],Stijgijzers[Waardering]*(1-(YEAR(TODAY())-YEAR(Stijgijzers[Aanschafdatum]))/Stijgijzers[Afschrijfduur (jaar)]))*IF(X61="",1,0)</f>
        <v>39.345</v>
      </c>
      <c r="X61" s="41"/>
      <c r="Y61" s="41"/>
      <c r="Z61" s="53" t="s">
        <v>45</v>
      </c>
      <c r="AA61" s="53" t="s">
        <v>54</v>
      </c>
      <c r="AB61" s="198">
        <v>45941.0</v>
      </c>
      <c r="AC61" s="53" t="s">
        <v>71</v>
      </c>
      <c r="AD61" s="41"/>
      <c r="AE61" s="53" t="s">
        <v>56</v>
      </c>
      <c r="AF61" s="80"/>
      <c r="AG61" s="18"/>
      <c r="AH61" s="18"/>
      <c r="AI61" s="18"/>
      <c r="AJ61" s="18"/>
      <c r="AK61" s="18"/>
      <c r="AL61" s="18"/>
      <c r="AM61" s="18"/>
    </row>
    <row r="62">
      <c r="A62" s="94" t="s">
        <v>1058</v>
      </c>
      <c r="B62" s="53" t="s">
        <v>977</v>
      </c>
      <c r="C62" s="37" t="s">
        <v>959</v>
      </c>
      <c r="D62" s="37" t="s">
        <v>968</v>
      </c>
      <c r="E62" s="53" t="s">
        <v>949</v>
      </c>
      <c r="F62" s="37" t="s">
        <v>1064</v>
      </c>
      <c r="G62" s="63">
        <v>44075.0</v>
      </c>
      <c r="H62" s="53" t="s">
        <v>92</v>
      </c>
      <c r="I62" s="37" t="s">
        <v>1065</v>
      </c>
      <c r="J62" s="41"/>
      <c r="K62" s="41"/>
      <c r="L62" s="41"/>
      <c r="M62" s="41"/>
      <c r="N62" s="41"/>
      <c r="O62" s="53" t="s">
        <v>52</v>
      </c>
      <c r="P62" s="196">
        <v>44095.0</v>
      </c>
      <c r="Q62" s="41"/>
      <c r="R62" s="41"/>
      <c r="S62" s="53" t="s">
        <v>52</v>
      </c>
      <c r="T62" s="196">
        <v>44095.0</v>
      </c>
      <c r="U62" s="197">
        <v>52.46</v>
      </c>
      <c r="V62" s="37">
        <v>20.0</v>
      </c>
      <c r="W62" s="181">
        <f>MAX(0.2*Stijgijzers[Waardering],Stijgijzers[Waardering]*(1-(YEAR(TODAY())-YEAR(Stijgijzers[Aanschafdatum]))/Stijgijzers[Afschrijfduur (jaar)]))*IF(X62="",1,0)</f>
        <v>39.345</v>
      </c>
      <c r="X62" s="41"/>
      <c r="Y62" s="41"/>
      <c r="Z62" s="53" t="s">
        <v>45</v>
      </c>
      <c r="AA62" s="53" t="s">
        <v>54</v>
      </c>
      <c r="AB62" s="198">
        <v>45941.0</v>
      </c>
      <c r="AC62" s="53" t="s">
        <v>71</v>
      </c>
      <c r="AD62" s="41"/>
      <c r="AE62" s="53" t="s">
        <v>56</v>
      </c>
      <c r="AF62" s="80"/>
      <c r="AG62" s="18"/>
      <c r="AH62" s="18"/>
      <c r="AI62" s="18"/>
      <c r="AJ62" s="18"/>
      <c r="AK62" s="18"/>
      <c r="AL62" s="18"/>
      <c r="AM62" s="18"/>
    </row>
    <row r="63">
      <c r="A63" s="94" t="s">
        <v>1058</v>
      </c>
      <c r="B63" s="53" t="s">
        <v>977</v>
      </c>
      <c r="C63" s="37" t="s">
        <v>959</v>
      </c>
      <c r="D63" s="37" t="s">
        <v>970</v>
      </c>
      <c r="E63" s="53" t="s">
        <v>952</v>
      </c>
      <c r="F63" s="37" t="s">
        <v>1066</v>
      </c>
      <c r="G63" s="63">
        <v>44075.0</v>
      </c>
      <c r="H63" s="53" t="s">
        <v>92</v>
      </c>
      <c r="I63" s="37" t="s">
        <v>1065</v>
      </c>
      <c r="J63" s="41"/>
      <c r="K63" s="41"/>
      <c r="L63" s="41"/>
      <c r="M63" s="41"/>
      <c r="N63" s="41"/>
      <c r="O63" s="53" t="s">
        <v>52</v>
      </c>
      <c r="P63" s="196">
        <v>44095.0</v>
      </c>
      <c r="Q63" s="41"/>
      <c r="R63" s="41"/>
      <c r="S63" s="53" t="s">
        <v>52</v>
      </c>
      <c r="T63" s="196">
        <v>44095.0</v>
      </c>
      <c r="U63" s="197">
        <v>52.46</v>
      </c>
      <c r="V63" s="37">
        <v>20.0</v>
      </c>
      <c r="W63" s="181">
        <f>MAX(0.2*Stijgijzers[Waardering],Stijgijzers[Waardering]*(1-(YEAR(TODAY())-YEAR(Stijgijzers[Aanschafdatum]))/Stijgijzers[Afschrijfduur (jaar)]))*IF(X63="",1,0)</f>
        <v>39.345</v>
      </c>
      <c r="X63" s="41"/>
      <c r="Y63" s="41"/>
      <c r="Z63" s="53" t="s">
        <v>45</v>
      </c>
      <c r="AA63" s="53" t="s">
        <v>54</v>
      </c>
      <c r="AB63" s="198">
        <v>45941.0</v>
      </c>
      <c r="AC63" s="53" t="s">
        <v>71</v>
      </c>
      <c r="AD63" s="41"/>
      <c r="AE63" s="53" t="s">
        <v>56</v>
      </c>
      <c r="AF63" s="80"/>
      <c r="AG63" s="18"/>
      <c r="AH63" s="18"/>
      <c r="AI63" s="18"/>
      <c r="AJ63" s="18"/>
      <c r="AK63" s="18"/>
      <c r="AL63" s="18"/>
      <c r="AM63" s="18"/>
    </row>
    <row r="64">
      <c r="A64" s="94" t="s">
        <v>1058</v>
      </c>
      <c r="B64" s="53" t="s">
        <v>977</v>
      </c>
      <c r="C64" s="37" t="s">
        <v>959</v>
      </c>
      <c r="D64" s="37" t="s">
        <v>972</v>
      </c>
      <c r="E64" s="53" t="s">
        <v>949</v>
      </c>
      <c r="F64" s="37" t="s">
        <v>1067</v>
      </c>
      <c r="G64" s="63">
        <v>45597.0</v>
      </c>
      <c r="H64" s="53" t="s">
        <v>92</v>
      </c>
      <c r="I64" s="37" t="s">
        <v>1068</v>
      </c>
      <c r="J64" s="41"/>
      <c r="K64" s="41"/>
      <c r="L64" s="41"/>
      <c r="M64" s="41"/>
      <c r="N64" s="41"/>
      <c r="O64" s="53" t="s">
        <v>52</v>
      </c>
      <c r="P64" s="196">
        <v>45741.0</v>
      </c>
      <c r="Q64" s="37" t="s">
        <v>97</v>
      </c>
      <c r="R64" s="37" t="s">
        <v>98</v>
      </c>
      <c r="S64" s="53" t="s">
        <v>52</v>
      </c>
      <c r="T64" s="196">
        <v>45741.0</v>
      </c>
      <c r="U64" s="197">
        <v>54.0</v>
      </c>
      <c r="V64" s="37">
        <v>20.0</v>
      </c>
      <c r="W64" s="181">
        <f>MAX(0.2*Stijgijzers[Waardering],Stijgijzers[Waardering]*(1-(YEAR(TODAY())-YEAR(Stijgijzers[Aanschafdatum]))/Stijgijzers[Afschrijfduur (jaar)]))*IF(X64="",1,0)</f>
        <v>54</v>
      </c>
      <c r="X64" s="41"/>
      <c r="Y64" s="41"/>
      <c r="Z64" s="53" t="s">
        <v>45</v>
      </c>
      <c r="AA64" s="53" t="s">
        <v>54</v>
      </c>
      <c r="AB64" s="198">
        <v>45941.0</v>
      </c>
      <c r="AC64" s="53" t="s">
        <v>71</v>
      </c>
      <c r="AD64" s="41"/>
      <c r="AE64" s="53" t="s">
        <v>56</v>
      </c>
      <c r="AF64" s="80"/>
      <c r="AG64" s="18"/>
      <c r="AH64" s="18"/>
      <c r="AI64" s="18"/>
      <c r="AJ64" s="18"/>
      <c r="AK64" s="18"/>
      <c r="AL64" s="18"/>
      <c r="AM64" s="18"/>
    </row>
    <row r="65">
      <c r="A65" s="94" t="s">
        <v>1058</v>
      </c>
      <c r="B65" s="53" t="s">
        <v>977</v>
      </c>
      <c r="C65" s="37" t="s">
        <v>959</v>
      </c>
      <c r="D65" s="37" t="s">
        <v>974</v>
      </c>
      <c r="E65" s="53" t="s">
        <v>952</v>
      </c>
      <c r="F65" s="37" t="s">
        <v>1069</v>
      </c>
      <c r="G65" s="63">
        <v>45597.0</v>
      </c>
      <c r="H65" s="53" t="s">
        <v>92</v>
      </c>
      <c r="I65" s="37" t="s">
        <v>1068</v>
      </c>
      <c r="J65" s="41"/>
      <c r="K65" s="41"/>
      <c r="L65" s="41"/>
      <c r="M65" s="41"/>
      <c r="N65" s="41"/>
      <c r="O65" s="53" t="s">
        <v>52</v>
      </c>
      <c r="P65" s="196">
        <v>45741.0</v>
      </c>
      <c r="Q65" s="37" t="s">
        <v>97</v>
      </c>
      <c r="R65" s="37" t="s">
        <v>98</v>
      </c>
      <c r="S65" s="53" t="s">
        <v>52</v>
      </c>
      <c r="T65" s="196">
        <v>45741.0</v>
      </c>
      <c r="U65" s="197">
        <v>54.0</v>
      </c>
      <c r="V65" s="37">
        <v>20.0</v>
      </c>
      <c r="W65" s="181">
        <f>MAX(0.2*Stijgijzers[Waardering],Stijgijzers[Waardering]*(1-(YEAR(TODAY())-YEAR(Stijgijzers[Aanschafdatum]))/Stijgijzers[Afschrijfduur (jaar)]))*IF(X65="",1,0)</f>
        <v>54</v>
      </c>
      <c r="X65" s="41"/>
      <c r="Y65" s="41"/>
      <c r="Z65" s="53" t="s">
        <v>45</v>
      </c>
      <c r="AA65" s="53" t="s">
        <v>54</v>
      </c>
      <c r="AB65" s="198">
        <v>45941.0</v>
      </c>
      <c r="AC65" s="53" t="s">
        <v>71</v>
      </c>
      <c r="AD65" s="41"/>
      <c r="AE65" s="53" t="s">
        <v>56</v>
      </c>
      <c r="AF65" s="80"/>
      <c r="AG65" s="18"/>
      <c r="AH65" s="18"/>
      <c r="AI65" s="18"/>
      <c r="AJ65" s="18"/>
      <c r="AK65" s="18"/>
      <c r="AL65" s="18"/>
      <c r="AM65" s="18"/>
    </row>
    <row r="66">
      <c r="A66" s="94" t="s">
        <v>1058</v>
      </c>
      <c r="B66" s="53" t="s">
        <v>977</v>
      </c>
      <c r="C66" s="37" t="s">
        <v>959</v>
      </c>
      <c r="D66" s="37" t="s">
        <v>986</v>
      </c>
      <c r="E66" s="53" t="s">
        <v>949</v>
      </c>
      <c r="F66" s="37" t="s">
        <v>1070</v>
      </c>
      <c r="G66" s="63">
        <v>45597.0</v>
      </c>
      <c r="H66" s="53" t="s">
        <v>92</v>
      </c>
      <c r="I66" s="37" t="s">
        <v>1071</v>
      </c>
      <c r="J66" s="41"/>
      <c r="K66" s="41"/>
      <c r="L66" s="41"/>
      <c r="M66" s="41"/>
      <c r="N66" s="41"/>
      <c r="O66" s="53" t="s">
        <v>52</v>
      </c>
      <c r="P66" s="196">
        <v>45741.0</v>
      </c>
      <c r="Q66" s="37" t="s">
        <v>97</v>
      </c>
      <c r="R66" s="37" t="s">
        <v>98</v>
      </c>
      <c r="S66" s="53" t="s">
        <v>52</v>
      </c>
      <c r="T66" s="196">
        <v>45741.0</v>
      </c>
      <c r="U66" s="197">
        <v>54.0</v>
      </c>
      <c r="V66" s="37">
        <v>20.0</v>
      </c>
      <c r="W66" s="181">
        <f>MAX(0.2*Stijgijzers[Waardering],Stijgijzers[Waardering]*(1-(YEAR(TODAY())-YEAR(Stijgijzers[Aanschafdatum]))/Stijgijzers[Afschrijfduur (jaar)]))*IF(X66="",1,0)</f>
        <v>54</v>
      </c>
      <c r="X66" s="41"/>
      <c r="Y66" s="41"/>
      <c r="Z66" s="53" t="s">
        <v>45</v>
      </c>
      <c r="AA66" s="53" t="s">
        <v>54</v>
      </c>
      <c r="AB66" s="198">
        <v>45941.0</v>
      </c>
      <c r="AC66" s="53" t="s">
        <v>71</v>
      </c>
      <c r="AD66" s="41"/>
      <c r="AE66" s="53" t="s">
        <v>56</v>
      </c>
      <c r="AF66" s="80"/>
      <c r="AG66" s="18"/>
      <c r="AH66" s="18"/>
      <c r="AI66" s="18"/>
      <c r="AJ66" s="18"/>
      <c r="AK66" s="18"/>
      <c r="AL66" s="18"/>
      <c r="AM66" s="18"/>
    </row>
    <row r="67">
      <c r="A67" s="94" t="s">
        <v>1058</v>
      </c>
      <c r="B67" s="53" t="s">
        <v>977</v>
      </c>
      <c r="C67" s="37" t="s">
        <v>959</v>
      </c>
      <c r="D67" s="37" t="s">
        <v>988</v>
      </c>
      <c r="E67" s="53" t="s">
        <v>952</v>
      </c>
      <c r="F67" s="37" t="s">
        <v>1072</v>
      </c>
      <c r="G67" s="63">
        <v>45597.0</v>
      </c>
      <c r="H67" s="53" t="s">
        <v>92</v>
      </c>
      <c r="I67" s="37" t="s">
        <v>1071</v>
      </c>
      <c r="J67" s="41"/>
      <c r="K67" s="41"/>
      <c r="L67" s="41"/>
      <c r="M67" s="41"/>
      <c r="N67" s="41"/>
      <c r="O67" s="53" t="s">
        <v>52</v>
      </c>
      <c r="P67" s="196">
        <v>45741.0</v>
      </c>
      <c r="Q67" s="37" t="s">
        <v>97</v>
      </c>
      <c r="R67" s="37" t="s">
        <v>98</v>
      </c>
      <c r="S67" s="53" t="s">
        <v>52</v>
      </c>
      <c r="T67" s="196">
        <v>45741.0</v>
      </c>
      <c r="U67" s="197">
        <v>54.0</v>
      </c>
      <c r="V67" s="37">
        <v>20.0</v>
      </c>
      <c r="W67" s="181">
        <f>MAX(0.2*Stijgijzers[Waardering],Stijgijzers[Waardering]*(1-(YEAR(TODAY())-YEAR(Stijgijzers[Aanschafdatum]))/Stijgijzers[Afschrijfduur (jaar)]))*IF(X67="",1,0)</f>
        <v>54</v>
      </c>
      <c r="X67" s="41"/>
      <c r="Y67" s="41"/>
      <c r="Z67" s="53" t="s">
        <v>45</v>
      </c>
      <c r="AA67" s="53" t="s">
        <v>54</v>
      </c>
      <c r="AB67" s="198">
        <v>45941.0</v>
      </c>
      <c r="AC67" s="53" t="s">
        <v>71</v>
      </c>
      <c r="AD67" s="41"/>
      <c r="AE67" s="53" t="s">
        <v>56</v>
      </c>
      <c r="AF67" s="80"/>
      <c r="AG67" s="18"/>
      <c r="AH67" s="18"/>
      <c r="AI67" s="18"/>
      <c r="AJ67" s="18"/>
      <c r="AK67" s="18"/>
      <c r="AL67" s="18"/>
      <c r="AM67" s="18"/>
    </row>
    <row r="68">
      <c r="A68" s="94" t="s">
        <v>1058</v>
      </c>
      <c r="B68" s="53" t="s">
        <v>977</v>
      </c>
      <c r="C68" s="37" t="s">
        <v>959</v>
      </c>
      <c r="D68" s="37" t="s">
        <v>990</v>
      </c>
      <c r="E68" s="53" t="s">
        <v>949</v>
      </c>
      <c r="F68" s="37" t="s">
        <v>1073</v>
      </c>
      <c r="G68" s="63">
        <v>45809.0</v>
      </c>
      <c r="H68" s="53" t="s">
        <v>92</v>
      </c>
      <c r="I68" s="37" t="s">
        <v>1074</v>
      </c>
      <c r="J68" s="41"/>
      <c r="K68" s="41"/>
      <c r="L68" s="41"/>
      <c r="M68" s="41"/>
      <c r="N68" s="41"/>
      <c r="O68" s="53" t="s">
        <v>52</v>
      </c>
      <c r="P68" s="196">
        <v>45841.0</v>
      </c>
      <c r="Q68" s="37" t="s">
        <v>1075</v>
      </c>
      <c r="R68" s="41"/>
      <c r="S68" s="53" t="s">
        <v>52</v>
      </c>
      <c r="T68" s="196">
        <v>45841.0</v>
      </c>
      <c r="U68" s="197">
        <v>76.48</v>
      </c>
      <c r="V68" s="37">
        <v>20.0</v>
      </c>
      <c r="W68" s="181">
        <f>MAX(0.2*Stijgijzers[Waardering],Stijgijzers[Waardering]*(1-(YEAR(TODAY())-YEAR(Stijgijzers[Aanschafdatum]))/Stijgijzers[Afschrijfduur (jaar)]))*IF(X68="",1,0)</f>
        <v>76.48</v>
      </c>
      <c r="X68" s="41"/>
      <c r="Y68" s="41"/>
      <c r="Z68" s="53" t="s">
        <v>45</v>
      </c>
      <c r="AA68" s="53" t="s">
        <v>54</v>
      </c>
      <c r="AB68" s="198">
        <v>45941.0</v>
      </c>
      <c r="AC68" s="53" t="s">
        <v>71</v>
      </c>
      <c r="AD68" s="41"/>
      <c r="AE68" s="53" t="s">
        <v>56</v>
      </c>
      <c r="AF68" s="191" t="s">
        <v>1076</v>
      </c>
      <c r="AG68" s="18"/>
      <c r="AH68" s="18"/>
      <c r="AI68" s="18"/>
      <c r="AJ68" s="18"/>
      <c r="AK68" s="18"/>
      <c r="AL68" s="18"/>
      <c r="AM68" s="18"/>
    </row>
    <row r="69">
      <c r="A69" s="94" t="s">
        <v>1058</v>
      </c>
      <c r="B69" s="53" t="s">
        <v>977</v>
      </c>
      <c r="C69" s="37" t="s">
        <v>959</v>
      </c>
      <c r="D69" s="37" t="s">
        <v>992</v>
      </c>
      <c r="E69" s="53" t="s">
        <v>952</v>
      </c>
      <c r="F69" s="37" t="s">
        <v>1077</v>
      </c>
      <c r="G69" s="63">
        <v>45809.0</v>
      </c>
      <c r="H69" s="53" t="s">
        <v>92</v>
      </c>
      <c r="I69" s="37" t="s">
        <v>1074</v>
      </c>
      <c r="J69" s="41"/>
      <c r="K69" s="41"/>
      <c r="L69" s="41"/>
      <c r="M69" s="41"/>
      <c r="N69" s="41"/>
      <c r="O69" s="53" t="s">
        <v>52</v>
      </c>
      <c r="P69" s="196">
        <v>45841.0</v>
      </c>
      <c r="Q69" s="37" t="s">
        <v>1075</v>
      </c>
      <c r="R69" s="41"/>
      <c r="S69" s="53" t="s">
        <v>52</v>
      </c>
      <c r="T69" s="196">
        <v>45841.0</v>
      </c>
      <c r="U69" s="197">
        <v>76.48</v>
      </c>
      <c r="V69" s="37">
        <v>20.0</v>
      </c>
      <c r="W69" s="181">
        <f>MAX(0.2*Stijgijzers[Waardering],Stijgijzers[Waardering]*(1-(YEAR(TODAY())-YEAR(Stijgijzers[Aanschafdatum]))/Stijgijzers[Afschrijfduur (jaar)]))*IF(X69="",1,0)</f>
        <v>76.48</v>
      </c>
      <c r="X69" s="41"/>
      <c r="Y69" s="41"/>
      <c r="Z69" s="53" t="s">
        <v>45</v>
      </c>
      <c r="AA69" s="53" t="s">
        <v>54</v>
      </c>
      <c r="AB69" s="198">
        <v>45941.0</v>
      </c>
      <c r="AC69" s="53" t="s">
        <v>71</v>
      </c>
      <c r="AD69" s="41"/>
      <c r="AE69" s="53" t="s">
        <v>56</v>
      </c>
      <c r="AF69" s="191" t="s">
        <v>1076</v>
      </c>
      <c r="AG69" s="18"/>
      <c r="AH69" s="18"/>
      <c r="AI69" s="18"/>
      <c r="AJ69" s="18"/>
      <c r="AK69" s="18"/>
      <c r="AL69" s="18"/>
      <c r="AM69" s="18"/>
    </row>
    <row r="70">
      <c r="A70" s="94" t="s">
        <v>1078</v>
      </c>
      <c r="B70" s="53" t="s">
        <v>977</v>
      </c>
      <c r="C70" s="37" t="s">
        <v>967</v>
      </c>
      <c r="D70" s="37" t="s">
        <v>948</v>
      </c>
      <c r="E70" s="53" t="s">
        <v>949</v>
      </c>
      <c r="F70" s="37" t="s">
        <v>1079</v>
      </c>
      <c r="G70" s="37" t="s">
        <v>42</v>
      </c>
      <c r="H70" s="53" t="s">
        <v>326</v>
      </c>
      <c r="I70" s="41"/>
      <c r="J70" s="41"/>
      <c r="K70" s="41"/>
      <c r="L70" s="41"/>
      <c r="M70" s="41"/>
      <c r="N70" s="41"/>
      <c r="O70" s="53" t="s">
        <v>70</v>
      </c>
      <c r="P70" s="196">
        <v>42736.0</v>
      </c>
      <c r="Q70" s="41"/>
      <c r="R70" s="41"/>
      <c r="S70" s="53" t="s">
        <v>70</v>
      </c>
      <c r="T70" s="196">
        <v>45814.0</v>
      </c>
      <c r="U70" s="197">
        <v>80.0</v>
      </c>
      <c r="V70" s="37">
        <v>20.0</v>
      </c>
      <c r="W70" s="181">
        <f>MAX(0.2*Stijgijzers[Waardering],Stijgijzers[Waardering]*(1-(YEAR(TODAY())-YEAR(Stijgijzers[Aanschafdatum]))/Stijgijzers[Afschrijfduur (jaar)]))*IF(X70="",1,0)</f>
        <v>48</v>
      </c>
      <c r="X70" s="41"/>
      <c r="Y70" s="41"/>
      <c r="Z70" s="53" t="s">
        <v>45</v>
      </c>
      <c r="AA70" s="53" t="s">
        <v>54</v>
      </c>
      <c r="AB70" s="198">
        <v>45941.0</v>
      </c>
      <c r="AC70" s="53" t="s">
        <v>55</v>
      </c>
      <c r="AD70" s="41"/>
      <c r="AE70" s="53" t="s">
        <v>56</v>
      </c>
      <c r="AF70" s="80"/>
      <c r="AG70" s="18"/>
      <c r="AH70" s="18"/>
      <c r="AI70" s="18"/>
      <c r="AJ70" s="18"/>
      <c r="AK70" s="18"/>
      <c r="AL70" s="18"/>
      <c r="AM70" s="18"/>
    </row>
    <row r="71">
      <c r="A71" s="94" t="s">
        <v>1078</v>
      </c>
      <c r="B71" s="53" t="s">
        <v>977</v>
      </c>
      <c r="C71" s="37" t="s">
        <v>967</v>
      </c>
      <c r="D71" s="37" t="s">
        <v>951</v>
      </c>
      <c r="E71" s="53" t="s">
        <v>952</v>
      </c>
      <c r="F71" s="37" t="s">
        <v>1080</v>
      </c>
      <c r="G71" s="37" t="s">
        <v>42</v>
      </c>
      <c r="H71" s="53" t="s">
        <v>326</v>
      </c>
      <c r="I71" s="41"/>
      <c r="J71" s="41"/>
      <c r="K71" s="41"/>
      <c r="L71" s="41"/>
      <c r="M71" s="41"/>
      <c r="N71" s="41"/>
      <c r="O71" s="53" t="s">
        <v>70</v>
      </c>
      <c r="P71" s="196">
        <v>42736.0</v>
      </c>
      <c r="Q71" s="41"/>
      <c r="R71" s="41"/>
      <c r="S71" s="53" t="s">
        <v>70</v>
      </c>
      <c r="T71" s="196">
        <v>45814.0</v>
      </c>
      <c r="U71" s="197">
        <v>80.0</v>
      </c>
      <c r="V71" s="37">
        <v>20.0</v>
      </c>
      <c r="W71" s="181">
        <f>MAX(0.2*Stijgijzers[Waardering],Stijgijzers[Waardering]*(1-(YEAR(TODAY())-YEAR(Stijgijzers[Aanschafdatum]))/Stijgijzers[Afschrijfduur (jaar)]))*IF(X71="",1,0)</f>
        <v>48</v>
      </c>
      <c r="X71" s="41"/>
      <c r="Y71" s="41"/>
      <c r="Z71" s="53" t="s">
        <v>45</v>
      </c>
      <c r="AA71" s="53" t="s">
        <v>54</v>
      </c>
      <c r="AB71" s="198">
        <v>45941.0</v>
      </c>
      <c r="AC71" s="53" t="s">
        <v>55</v>
      </c>
      <c r="AD71" s="41"/>
      <c r="AE71" s="53" t="s">
        <v>56</v>
      </c>
      <c r="AF71" s="80"/>
      <c r="AG71" s="18"/>
      <c r="AH71" s="18"/>
      <c r="AI71" s="18"/>
      <c r="AJ71" s="18"/>
      <c r="AK71" s="18"/>
      <c r="AL71" s="18"/>
      <c r="AM71" s="18"/>
    </row>
    <row r="72">
      <c r="A72" s="94" t="s">
        <v>1078</v>
      </c>
      <c r="B72" s="53" t="s">
        <v>977</v>
      </c>
      <c r="C72" s="37" t="s">
        <v>967</v>
      </c>
      <c r="D72" s="37" t="s">
        <v>954</v>
      </c>
      <c r="E72" s="53" t="s">
        <v>949</v>
      </c>
      <c r="F72" s="37" t="s">
        <v>1081</v>
      </c>
      <c r="G72" s="37" t="s">
        <v>42</v>
      </c>
      <c r="H72" s="53" t="s">
        <v>326</v>
      </c>
      <c r="I72" s="41"/>
      <c r="J72" s="41"/>
      <c r="K72" s="41"/>
      <c r="L72" s="41"/>
      <c r="M72" s="41"/>
      <c r="N72" s="41"/>
      <c r="O72" s="53" t="s">
        <v>70</v>
      </c>
      <c r="P72" s="196">
        <v>42736.0</v>
      </c>
      <c r="Q72" s="41"/>
      <c r="R72" s="41"/>
      <c r="S72" s="53" t="s">
        <v>70</v>
      </c>
      <c r="T72" s="196">
        <v>45814.0</v>
      </c>
      <c r="U72" s="197">
        <v>80.0</v>
      </c>
      <c r="V72" s="37">
        <v>20.0</v>
      </c>
      <c r="W72" s="181">
        <f>MAX(0.2*Stijgijzers[Waardering],Stijgijzers[Waardering]*(1-(YEAR(TODAY())-YEAR(Stijgijzers[Aanschafdatum]))/Stijgijzers[Afschrijfduur (jaar)]))*IF(X72="",1,0)</f>
        <v>48</v>
      </c>
      <c r="X72" s="41"/>
      <c r="Y72" s="41"/>
      <c r="Z72" s="53" t="s">
        <v>45</v>
      </c>
      <c r="AA72" s="53" t="s">
        <v>54</v>
      </c>
      <c r="AB72" s="198">
        <v>45941.0</v>
      </c>
      <c r="AC72" s="53" t="s">
        <v>55</v>
      </c>
      <c r="AD72" s="41"/>
      <c r="AE72" s="53" t="s">
        <v>56</v>
      </c>
      <c r="AF72" s="80"/>
      <c r="AG72" s="18"/>
      <c r="AH72" s="18"/>
      <c r="AI72" s="18"/>
      <c r="AJ72" s="18"/>
      <c r="AK72" s="18"/>
      <c r="AL72" s="18"/>
      <c r="AM72" s="18"/>
    </row>
    <row r="73">
      <c r="A73" s="94" t="s">
        <v>1078</v>
      </c>
      <c r="B73" s="53" t="s">
        <v>977</v>
      </c>
      <c r="C73" s="37" t="s">
        <v>967</v>
      </c>
      <c r="D73" s="37" t="s">
        <v>956</v>
      </c>
      <c r="E73" s="53" t="s">
        <v>952</v>
      </c>
      <c r="F73" s="37" t="s">
        <v>1082</v>
      </c>
      <c r="G73" s="37" t="s">
        <v>42</v>
      </c>
      <c r="H73" s="53" t="s">
        <v>326</v>
      </c>
      <c r="I73" s="41"/>
      <c r="J73" s="41"/>
      <c r="K73" s="41"/>
      <c r="L73" s="41"/>
      <c r="M73" s="41"/>
      <c r="N73" s="41"/>
      <c r="O73" s="53" t="s">
        <v>70</v>
      </c>
      <c r="P73" s="196">
        <v>42736.0</v>
      </c>
      <c r="Q73" s="41"/>
      <c r="R73" s="41"/>
      <c r="S73" s="53" t="s">
        <v>70</v>
      </c>
      <c r="T73" s="196">
        <v>45814.0</v>
      </c>
      <c r="U73" s="197">
        <v>80.0</v>
      </c>
      <c r="V73" s="37">
        <v>20.0</v>
      </c>
      <c r="W73" s="181">
        <f>MAX(0.2*Stijgijzers[Waardering],Stijgijzers[Waardering]*(1-(YEAR(TODAY())-YEAR(Stijgijzers[Aanschafdatum]))/Stijgijzers[Afschrijfduur (jaar)]))*IF(X73="",1,0)</f>
        <v>48</v>
      </c>
      <c r="X73" s="41"/>
      <c r="Y73" s="41"/>
      <c r="Z73" s="53" t="s">
        <v>45</v>
      </c>
      <c r="AA73" s="53" t="s">
        <v>54</v>
      </c>
      <c r="AB73" s="198">
        <v>45941.0</v>
      </c>
      <c r="AC73" s="53" t="s">
        <v>55</v>
      </c>
      <c r="AD73" s="41"/>
      <c r="AE73" s="53" t="s">
        <v>56</v>
      </c>
      <c r="AF73" s="80"/>
      <c r="AG73" s="18"/>
      <c r="AH73" s="18"/>
      <c r="AI73" s="18"/>
      <c r="AJ73" s="18"/>
      <c r="AK73" s="18"/>
      <c r="AL73" s="18"/>
      <c r="AM73" s="18"/>
    </row>
    <row r="74">
      <c r="A74" s="94" t="s">
        <v>1078</v>
      </c>
      <c r="B74" s="53" t="s">
        <v>977</v>
      </c>
      <c r="C74" s="37" t="s">
        <v>967</v>
      </c>
      <c r="D74" s="37" t="s">
        <v>968</v>
      </c>
      <c r="E74" s="53" t="s">
        <v>949</v>
      </c>
      <c r="F74" s="37" t="s">
        <v>1083</v>
      </c>
      <c r="G74" s="37" t="s">
        <v>42</v>
      </c>
      <c r="H74" s="53" t="s">
        <v>326</v>
      </c>
      <c r="I74" s="41"/>
      <c r="J74" s="41"/>
      <c r="K74" s="41"/>
      <c r="L74" s="41"/>
      <c r="M74" s="41"/>
      <c r="N74" s="41"/>
      <c r="O74" s="53" t="s">
        <v>70</v>
      </c>
      <c r="P74" s="196">
        <v>42736.0</v>
      </c>
      <c r="Q74" s="41"/>
      <c r="R74" s="41"/>
      <c r="S74" s="53" t="s">
        <v>70</v>
      </c>
      <c r="T74" s="196">
        <v>45814.0</v>
      </c>
      <c r="U74" s="197">
        <v>80.0</v>
      </c>
      <c r="V74" s="37">
        <v>20.0</v>
      </c>
      <c r="W74" s="181">
        <f>MAX(0.2*Stijgijzers[Waardering],Stijgijzers[Waardering]*(1-(YEAR(TODAY())-YEAR(Stijgijzers[Aanschafdatum]))/Stijgijzers[Afschrijfduur (jaar)]))*IF(X74="",1,0)</f>
        <v>48</v>
      </c>
      <c r="X74" s="41"/>
      <c r="Y74" s="41"/>
      <c r="Z74" s="53" t="s">
        <v>45</v>
      </c>
      <c r="AA74" s="53" t="s">
        <v>54</v>
      </c>
      <c r="AB74" s="198">
        <v>45941.0</v>
      </c>
      <c r="AC74" s="53" t="s">
        <v>71</v>
      </c>
      <c r="AD74" s="41"/>
      <c r="AE74" s="53" t="s">
        <v>56</v>
      </c>
      <c r="AF74" s="80"/>
      <c r="AG74" s="18"/>
      <c r="AH74" s="18"/>
      <c r="AI74" s="18"/>
      <c r="AJ74" s="18"/>
      <c r="AK74" s="18"/>
      <c r="AL74" s="18"/>
      <c r="AM74" s="18"/>
    </row>
    <row r="75">
      <c r="A75" s="94" t="s">
        <v>1078</v>
      </c>
      <c r="B75" s="53" t="s">
        <v>977</v>
      </c>
      <c r="C75" s="37" t="s">
        <v>967</v>
      </c>
      <c r="D75" s="37" t="s">
        <v>970</v>
      </c>
      <c r="E75" s="53" t="s">
        <v>952</v>
      </c>
      <c r="F75" s="37" t="s">
        <v>1084</v>
      </c>
      <c r="G75" s="37" t="s">
        <v>42</v>
      </c>
      <c r="H75" s="53" t="s">
        <v>326</v>
      </c>
      <c r="I75" s="41"/>
      <c r="J75" s="41"/>
      <c r="K75" s="41"/>
      <c r="L75" s="41"/>
      <c r="M75" s="41"/>
      <c r="N75" s="41"/>
      <c r="O75" s="53" t="s">
        <v>70</v>
      </c>
      <c r="P75" s="196">
        <v>42736.0</v>
      </c>
      <c r="Q75" s="41"/>
      <c r="R75" s="41"/>
      <c r="S75" s="53" t="s">
        <v>70</v>
      </c>
      <c r="T75" s="196">
        <v>45814.0</v>
      </c>
      <c r="U75" s="197">
        <v>80.0</v>
      </c>
      <c r="V75" s="37">
        <v>20.0</v>
      </c>
      <c r="W75" s="181">
        <f>MAX(0.2*Stijgijzers[Waardering],Stijgijzers[Waardering]*(1-(YEAR(TODAY())-YEAR(Stijgijzers[Aanschafdatum]))/Stijgijzers[Afschrijfduur (jaar)]))*IF(X75="",1,0)</f>
        <v>48</v>
      </c>
      <c r="X75" s="41"/>
      <c r="Y75" s="41"/>
      <c r="Z75" s="53" t="s">
        <v>45</v>
      </c>
      <c r="AA75" s="53" t="s">
        <v>54</v>
      </c>
      <c r="AB75" s="198">
        <v>45941.0</v>
      </c>
      <c r="AC75" s="53" t="s">
        <v>71</v>
      </c>
      <c r="AD75" s="41"/>
      <c r="AE75" s="53" t="s">
        <v>56</v>
      </c>
      <c r="AF75" s="80"/>
      <c r="AG75" s="18"/>
      <c r="AH75" s="18"/>
      <c r="AI75" s="18"/>
      <c r="AJ75" s="18"/>
      <c r="AK75" s="18"/>
      <c r="AL75" s="18"/>
      <c r="AM75" s="18"/>
    </row>
    <row r="76">
      <c r="A76" s="94" t="s">
        <v>1085</v>
      </c>
      <c r="B76" s="53" t="s">
        <v>977</v>
      </c>
      <c r="C76" s="37" t="s">
        <v>967</v>
      </c>
      <c r="D76" s="37" t="s">
        <v>972</v>
      </c>
      <c r="E76" s="53" t="s">
        <v>949</v>
      </c>
      <c r="F76" s="37" t="s">
        <v>1086</v>
      </c>
      <c r="G76" s="37">
        <v>2010.0</v>
      </c>
      <c r="H76" s="53" t="s">
        <v>929</v>
      </c>
      <c r="I76" s="37" t="s">
        <v>1087</v>
      </c>
      <c r="J76" s="41"/>
      <c r="K76" s="41"/>
      <c r="L76" s="41"/>
      <c r="M76" s="41"/>
      <c r="N76" s="41"/>
      <c r="O76" s="53" t="s">
        <v>9</v>
      </c>
      <c r="P76" s="196">
        <v>40179.0</v>
      </c>
      <c r="Q76" s="41"/>
      <c r="R76" s="41"/>
      <c r="S76" s="53" t="s">
        <v>70</v>
      </c>
      <c r="T76" s="196">
        <v>45941.0</v>
      </c>
      <c r="U76" s="197">
        <v>50.0</v>
      </c>
      <c r="V76" s="37">
        <v>20.0</v>
      </c>
      <c r="W76" s="181">
        <f>MAX(0.2*Stijgijzers[Waardering],Stijgijzers[Waardering]*(1-(YEAR(TODAY())-YEAR(Stijgijzers[Aanschafdatum]))/Stijgijzers[Afschrijfduur (jaar)]))*IF(X76="",1,0)</f>
        <v>12.5</v>
      </c>
      <c r="X76" s="41"/>
      <c r="Y76" s="41"/>
      <c r="Z76" s="53" t="s">
        <v>45</v>
      </c>
      <c r="AA76" s="53" t="s">
        <v>54</v>
      </c>
      <c r="AB76" s="198">
        <v>45941.0</v>
      </c>
      <c r="AC76" s="53" t="s">
        <v>71</v>
      </c>
      <c r="AD76" s="41"/>
      <c r="AE76" s="53" t="s">
        <v>56</v>
      </c>
      <c r="AF76" s="191" t="s">
        <v>1088</v>
      </c>
      <c r="AG76" s="18"/>
      <c r="AH76" s="18"/>
      <c r="AI76" s="18"/>
      <c r="AJ76" s="18"/>
      <c r="AK76" s="18"/>
      <c r="AL76" s="18"/>
      <c r="AM76" s="18"/>
    </row>
    <row r="77">
      <c r="A77" s="94" t="s">
        <v>1085</v>
      </c>
      <c r="B77" s="53" t="s">
        <v>977</v>
      </c>
      <c r="C77" s="37" t="s">
        <v>967</v>
      </c>
      <c r="D77" s="37" t="s">
        <v>974</v>
      </c>
      <c r="E77" s="53" t="s">
        <v>952</v>
      </c>
      <c r="F77" s="37" t="s">
        <v>1089</v>
      </c>
      <c r="G77" s="37">
        <v>2010.0</v>
      </c>
      <c r="H77" s="53" t="s">
        <v>929</v>
      </c>
      <c r="I77" s="37" t="s">
        <v>1087</v>
      </c>
      <c r="J77" s="41"/>
      <c r="K77" s="41"/>
      <c r="L77" s="41"/>
      <c r="M77" s="41"/>
      <c r="N77" s="41"/>
      <c r="O77" s="53" t="s">
        <v>9</v>
      </c>
      <c r="P77" s="196">
        <v>40179.0</v>
      </c>
      <c r="Q77" s="41"/>
      <c r="R77" s="41"/>
      <c r="S77" s="53" t="s">
        <v>70</v>
      </c>
      <c r="T77" s="196">
        <v>45941.0</v>
      </c>
      <c r="U77" s="197">
        <v>50.0</v>
      </c>
      <c r="V77" s="37">
        <v>20.0</v>
      </c>
      <c r="W77" s="181">
        <f>MAX(0.2*Stijgijzers[Waardering],Stijgijzers[Waardering]*(1-(YEAR(TODAY())-YEAR(Stijgijzers[Aanschafdatum]))/Stijgijzers[Afschrijfduur (jaar)]))*IF(X77="",1,0)</f>
        <v>12.5</v>
      </c>
      <c r="X77" s="41"/>
      <c r="Y77" s="41"/>
      <c r="Z77" s="53" t="s">
        <v>45</v>
      </c>
      <c r="AA77" s="53" t="s">
        <v>54</v>
      </c>
      <c r="AB77" s="198">
        <v>45941.0</v>
      </c>
      <c r="AC77" s="53" t="s">
        <v>71</v>
      </c>
      <c r="AD77" s="41"/>
      <c r="AE77" s="53" t="s">
        <v>56</v>
      </c>
      <c r="AF77" s="191" t="s">
        <v>1088</v>
      </c>
      <c r="AG77" s="18"/>
      <c r="AH77" s="18"/>
      <c r="AI77" s="18"/>
      <c r="AJ77" s="18"/>
      <c r="AK77" s="18"/>
      <c r="AL77" s="18"/>
      <c r="AM77" s="18"/>
    </row>
    <row r="78">
      <c r="A78" s="94" t="s">
        <v>1085</v>
      </c>
      <c r="B78" s="53" t="s">
        <v>977</v>
      </c>
      <c r="C78" s="37" t="s">
        <v>967</v>
      </c>
      <c r="D78" s="37" t="s">
        <v>986</v>
      </c>
      <c r="E78" s="53" t="s">
        <v>949</v>
      </c>
      <c r="F78" s="37" t="s">
        <v>1090</v>
      </c>
      <c r="G78" s="37">
        <v>2010.0</v>
      </c>
      <c r="H78" s="53" t="s">
        <v>929</v>
      </c>
      <c r="I78" s="37" t="s">
        <v>1091</v>
      </c>
      <c r="J78" s="41"/>
      <c r="K78" s="41"/>
      <c r="L78" s="41"/>
      <c r="M78" s="41"/>
      <c r="N78" s="41"/>
      <c r="O78" s="53" t="s">
        <v>9</v>
      </c>
      <c r="P78" s="196">
        <v>40179.0</v>
      </c>
      <c r="Q78" s="41"/>
      <c r="R78" s="41"/>
      <c r="S78" s="53" t="s">
        <v>70</v>
      </c>
      <c r="T78" s="196">
        <v>45941.0</v>
      </c>
      <c r="U78" s="197">
        <v>50.0</v>
      </c>
      <c r="V78" s="37">
        <v>20.0</v>
      </c>
      <c r="W78" s="181">
        <f>MAX(0.2*Stijgijzers[Waardering],Stijgijzers[Waardering]*(1-(YEAR(TODAY())-YEAR(Stijgijzers[Aanschafdatum]))/Stijgijzers[Afschrijfduur (jaar)]))*IF(X78="",1,0)</f>
        <v>12.5</v>
      </c>
      <c r="X78" s="41"/>
      <c r="Y78" s="41"/>
      <c r="Z78" s="53" t="s">
        <v>45</v>
      </c>
      <c r="AA78" s="53" t="s">
        <v>54</v>
      </c>
      <c r="AB78" s="198">
        <v>45941.0</v>
      </c>
      <c r="AC78" s="53" t="s">
        <v>55</v>
      </c>
      <c r="AD78" s="41"/>
      <c r="AE78" s="53" t="s">
        <v>56</v>
      </c>
      <c r="AF78" s="191" t="s">
        <v>1088</v>
      </c>
      <c r="AG78" s="18"/>
      <c r="AH78" s="18"/>
      <c r="AI78" s="18"/>
      <c r="AJ78" s="18"/>
      <c r="AK78" s="18"/>
      <c r="AL78" s="18"/>
      <c r="AM78" s="18"/>
    </row>
    <row r="79">
      <c r="A79" s="94" t="s">
        <v>1085</v>
      </c>
      <c r="B79" s="53" t="s">
        <v>977</v>
      </c>
      <c r="C79" s="37" t="s">
        <v>967</v>
      </c>
      <c r="D79" s="37" t="s">
        <v>988</v>
      </c>
      <c r="E79" s="53" t="s">
        <v>952</v>
      </c>
      <c r="F79" s="37" t="s">
        <v>1092</v>
      </c>
      <c r="G79" s="37">
        <v>2010.0</v>
      </c>
      <c r="H79" s="53" t="s">
        <v>929</v>
      </c>
      <c r="I79" s="37" t="s">
        <v>1091</v>
      </c>
      <c r="J79" s="41"/>
      <c r="K79" s="41"/>
      <c r="L79" s="41"/>
      <c r="M79" s="41"/>
      <c r="N79" s="41"/>
      <c r="O79" s="53" t="s">
        <v>9</v>
      </c>
      <c r="P79" s="196">
        <v>40179.0</v>
      </c>
      <c r="Q79" s="41"/>
      <c r="R79" s="41"/>
      <c r="S79" s="53" t="s">
        <v>70</v>
      </c>
      <c r="T79" s="196">
        <v>45941.0</v>
      </c>
      <c r="U79" s="197">
        <v>50.0</v>
      </c>
      <c r="V79" s="37">
        <v>20.0</v>
      </c>
      <c r="W79" s="181">
        <f>MAX(0.2*Stijgijzers[Waardering],Stijgijzers[Waardering]*(1-(YEAR(TODAY())-YEAR(Stijgijzers[Aanschafdatum]))/Stijgijzers[Afschrijfduur (jaar)]))*IF(X79="",1,0)</f>
        <v>12.5</v>
      </c>
      <c r="X79" s="41"/>
      <c r="Y79" s="41"/>
      <c r="Z79" s="53" t="s">
        <v>45</v>
      </c>
      <c r="AA79" s="53" t="s">
        <v>54</v>
      </c>
      <c r="AB79" s="198">
        <v>45941.0</v>
      </c>
      <c r="AC79" s="53" t="s">
        <v>55</v>
      </c>
      <c r="AD79" s="41"/>
      <c r="AE79" s="53" t="s">
        <v>56</v>
      </c>
      <c r="AF79" s="191" t="s">
        <v>1088</v>
      </c>
      <c r="AG79" s="18"/>
      <c r="AH79" s="18"/>
      <c r="AI79" s="18"/>
      <c r="AJ79" s="18"/>
      <c r="AK79" s="18"/>
      <c r="AL79" s="18"/>
      <c r="AM79" s="18"/>
    </row>
    <row r="80">
      <c r="A80" s="94" t="s">
        <v>1085</v>
      </c>
      <c r="B80" s="53" t="s">
        <v>977</v>
      </c>
      <c r="C80" s="37" t="s">
        <v>967</v>
      </c>
      <c r="D80" s="37" t="s">
        <v>990</v>
      </c>
      <c r="E80" s="53" t="s">
        <v>949</v>
      </c>
      <c r="F80" s="37" t="s">
        <v>1093</v>
      </c>
      <c r="G80" s="37">
        <v>2010.0</v>
      </c>
      <c r="H80" s="53" t="s">
        <v>929</v>
      </c>
      <c r="I80" s="37" t="s">
        <v>1094</v>
      </c>
      <c r="J80" s="41"/>
      <c r="K80" s="41"/>
      <c r="L80" s="41"/>
      <c r="M80" s="41"/>
      <c r="N80" s="41"/>
      <c r="O80" s="53" t="s">
        <v>9</v>
      </c>
      <c r="P80" s="196">
        <v>40179.0</v>
      </c>
      <c r="Q80" s="41"/>
      <c r="R80" s="41"/>
      <c r="S80" s="53" t="s">
        <v>70</v>
      </c>
      <c r="T80" s="196">
        <v>45941.0</v>
      </c>
      <c r="U80" s="197">
        <v>50.0</v>
      </c>
      <c r="V80" s="37">
        <v>20.0</v>
      </c>
      <c r="W80" s="181">
        <f>MAX(0.2*Stijgijzers[Waardering],Stijgijzers[Waardering]*(1-(YEAR(TODAY())-YEAR(Stijgijzers[Aanschafdatum]))/Stijgijzers[Afschrijfduur (jaar)]))*IF(X80="",1,0)</f>
        <v>12.5</v>
      </c>
      <c r="X80" s="41"/>
      <c r="Y80" s="41"/>
      <c r="Z80" s="53" t="s">
        <v>45</v>
      </c>
      <c r="AA80" s="53" t="s">
        <v>54</v>
      </c>
      <c r="AB80" s="198">
        <v>45941.0</v>
      </c>
      <c r="AC80" s="53" t="s">
        <v>71</v>
      </c>
      <c r="AD80" s="41"/>
      <c r="AE80" s="53" t="s">
        <v>56</v>
      </c>
      <c r="AF80" s="191" t="s">
        <v>1088</v>
      </c>
      <c r="AG80" s="18"/>
      <c r="AH80" s="18"/>
      <c r="AI80" s="18"/>
      <c r="AJ80" s="18"/>
      <c r="AK80" s="18"/>
      <c r="AL80" s="18"/>
      <c r="AM80" s="18"/>
    </row>
    <row r="81">
      <c r="A81" s="94" t="s">
        <v>1085</v>
      </c>
      <c r="B81" s="53" t="s">
        <v>977</v>
      </c>
      <c r="C81" s="37" t="s">
        <v>967</v>
      </c>
      <c r="D81" s="37" t="s">
        <v>992</v>
      </c>
      <c r="E81" s="53" t="s">
        <v>952</v>
      </c>
      <c r="F81" s="37" t="s">
        <v>1095</v>
      </c>
      <c r="G81" s="37">
        <v>2010.0</v>
      </c>
      <c r="H81" s="53" t="s">
        <v>929</v>
      </c>
      <c r="I81" s="37" t="s">
        <v>1094</v>
      </c>
      <c r="J81" s="41"/>
      <c r="K81" s="41"/>
      <c r="L81" s="41"/>
      <c r="M81" s="41"/>
      <c r="N81" s="41"/>
      <c r="O81" s="53" t="s">
        <v>9</v>
      </c>
      <c r="P81" s="196">
        <v>40179.0</v>
      </c>
      <c r="Q81" s="41"/>
      <c r="R81" s="41"/>
      <c r="S81" s="53" t="s">
        <v>70</v>
      </c>
      <c r="T81" s="196">
        <v>45941.0</v>
      </c>
      <c r="U81" s="197">
        <v>50.0</v>
      </c>
      <c r="V81" s="37">
        <v>20.0</v>
      </c>
      <c r="W81" s="181">
        <f>MAX(0.2*Stijgijzers[Waardering],Stijgijzers[Waardering]*(1-(YEAR(TODAY())-YEAR(Stijgijzers[Aanschafdatum]))/Stijgijzers[Afschrijfduur (jaar)]))*IF(X81="",1,0)</f>
        <v>12.5</v>
      </c>
      <c r="X81" s="41"/>
      <c r="Y81" s="41"/>
      <c r="Z81" s="53" t="s">
        <v>45</v>
      </c>
      <c r="AA81" s="53" t="s">
        <v>54</v>
      </c>
      <c r="AB81" s="198">
        <v>45941.0</v>
      </c>
      <c r="AC81" s="53" t="s">
        <v>71</v>
      </c>
      <c r="AD81" s="41"/>
      <c r="AE81" s="53" t="s">
        <v>56</v>
      </c>
      <c r="AF81" s="191" t="s">
        <v>1088</v>
      </c>
      <c r="AG81" s="18"/>
      <c r="AH81" s="18"/>
      <c r="AI81" s="18"/>
      <c r="AJ81" s="18"/>
      <c r="AK81" s="18"/>
      <c r="AL81" s="18"/>
      <c r="AM81" s="18"/>
    </row>
    <row r="82">
      <c r="A82" s="94" t="s">
        <v>1085</v>
      </c>
      <c r="B82" s="53" t="s">
        <v>977</v>
      </c>
      <c r="C82" s="37" t="s">
        <v>967</v>
      </c>
      <c r="D82" s="37" t="s">
        <v>994</v>
      </c>
      <c r="E82" s="53" t="s">
        <v>949</v>
      </c>
      <c r="F82" s="37" t="s">
        <v>1096</v>
      </c>
      <c r="G82" s="37">
        <v>2010.0</v>
      </c>
      <c r="H82" s="53" t="s">
        <v>929</v>
      </c>
      <c r="I82" s="37" t="s">
        <v>1091</v>
      </c>
      <c r="J82" s="41"/>
      <c r="K82" s="41"/>
      <c r="L82" s="41"/>
      <c r="M82" s="41"/>
      <c r="N82" s="41"/>
      <c r="O82" s="53" t="s">
        <v>9</v>
      </c>
      <c r="P82" s="196">
        <v>40179.0</v>
      </c>
      <c r="Q82" s="41"/>
      <c r="R82" s="41"/>
      <c r="S82" s="53" t="s">
        <v>70</v>
      </c>
      <c r="T82" s="196">
        <v>45941.0</v>
      </c>
      <c r="U82" s="197">
        <v>50.0</v>
      </c>
      <c r="V82" s="37">
        <v>20.0</v>
      </c>
      <c r="W82" s="181">
        <f>MAX(0.2*Stijgijzers[Waardering],Stijgijzers[Waardering]*(1-(YEAR(TODAY())-YEAR(Stijgijzers[Aanschafdatum]))/Stijgijzers[Afschrijfduur (jaar)]))*IF(X82="",1,0)</f>
        <v>12.5</v>
      </c>
      <c r="X82" s="41"/>
      <c r="Y82" s="41"/>
      <c r="Z82" s="53" t="s">
        <v>45</v>
      </c>
      <c r="AA82" s="53" t="s">
        <v>54</v>
      </c>
      <c r="AB82" s="198">
        <v>45941.0</v>
      </c>
      <c r="AC82" s="53" t="s">
        <v>71</v>
      </c>
      <c r="AD82" s="41"/>
      <c r="AE82" s="53" t="s">
        <v>56</v>
      </c>
      <c r="AF82" s="191" t="s">
        <v>1097</v>
      </c>
      <c r="AG82" s="18"/>
      <c r="AH82" s="18"/>
      <c r="AI82" s="18"/>
      <c r="AJ82" s="18"/>
      <c r="AK82" s="18"/>
      <c r="AL82" s="18"/>
      <c r="AM82" s="18"/>
    </row>
    <row r="83">
      <c r="A83" s="94" t="s">
        <v>1085</v>
      </c>
      <c r="B83" s="53" t="s">
        <v>977</v>
      </c>
      <c r="C83" s="37" t="s">
        <v>967</v>
      </c>
      <c r="D83" s="37" t="s">
        <v>996</v>
      </c>
      <c r="E83" s="53" t="s">
        <v>952</v>
      </c>
      <c r="F83" s="37" t="s">
        <v>1098</v>
      </c>
      <c r="G83" s="37">
        <v>2010.0</v>
      </c>
      <c r="H83" s="53" t="s">
        <v>929</v>
      </c>
      <c r="I83" s="37" t="s">
        <v>1091</v>
      </c>
      <c r="J83" s="41"/>
      <c r="K83" s="41"/>
      <c r="L83" s="41"/>
      <c r="M83" s="41"/>
      <c r="N83" s="41"/>
      <c r="O83" s="53" t="s">
        <v>9</v>
      </c>
      <c r="P83" s="196">
        <v>40179.0</v>
      </c>
      <c r="Q83" s="41"/>
      <c r="R83" s="41"/>
      <c r="S83" s="53" t="s">
        <v>70</v>
      </c>
      <c r="T83" s="196">
        <v>45941.0</v>
      </c>
      <c r="U83" s="197">
        <v>50.0</v>
      </c>
      <c r="V83" s="37">
        <v>20.0</v>
      </c>
      <c r="W83" s="181">
        <f>MAX(0.2*Stijgijzers[Waardering],Stijgijzers[Waardering]*(1-(YEAR(TODAY())-YEAR(Stijgijzers[Aanschafdatum]))/Stijgijzers[Afschrijfduur (jaar)]))*IF(X83="",1,0)</f>
        <v>12.5</v>
      </c>
      <c r="X83" s="41"/>
      <c r="Y83" s="41"/>
      <c r="Z83" s="53" t="s">
        <v>45</v>
      </c>
      <c r="AA83" s="53" t="s">
        <v>54</v>
      </c>
      <c r="AB83" s="198">
        <v>45941.0</v>
      </c>
      <c r="AC83" s="53" t="s">
        <v>71</v>
      </c>
      <c r="AD83" s="41"/>
      <c r="AE83" s="53" t="s">
        <v>56</v>
      </c>
      <c r="AF83" s="191" t="s">
        <v>1097</v>
      </c>
      <c r="AG83" s="18"/>
      <c r="AH83" s="18"/>
      <c r="AI83" s="18"/>
      <c r="AJ83" s="18"/>
      <c r="AK83" s="18"/>
      <c r="AL83" s="18"/>
      <c r="AM83" s="18"/>
    </row>
    <row r="84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68">
        <f>SUM(Stijgijzers[Waardering])</f>
        <v>5319.72</v>
      </c>
      <c r="V84" s="50"/>
      <c r="W84" s="68">
        <f>SUM(Stijgijzers[Afschrijfwaarde])</f>
        <v>2744.73</v>
      </c>
      <c r="X84" s="50"/>
      <c r="Y84" s="50"/>
      <c r="Z84" s="50"/>
      <c r="AA84" s="50"/>
      <c r="AB84" s="50"/>
      <c r="AC84" s="50"/>
      <c r="AD84" s="50"/>
      <c r="AE84" s="50"/>
      <c r="AF84" s="50"/>
      <c r="AG84" s="18"/>
      <c r="AH84" s="18"/>
      <c r="AI84" s="18"/>
      <c r="AJ84" s="18"/>
      <c r="AK84" s="18"/>
      <c r="AL84" s="18"/>
      <c r="AM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</row>
    <row r="106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</row>
    <row r="106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</row>
    <row r="1064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</row>
    <row r="106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</row>
    <row r="106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</row>
    <row r="1067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</row>
    <row r="1068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</row>
    <row r="1069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</row>
    <row r="1070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</row>
    <row r="107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</row>
    <row r="107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</row>
    <row r="107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</row>
    <row r="1074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</row>
    <row r="107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</row>
    <row r="1076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</row>
    <row r="1077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</row>
    <row r="1078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</row>
    <row r="1079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</row>
    <row r="1080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</row>
    <row r="108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</row>
  </sheetData>
  <dataValidations>
    <dataValidation type="list" allowBlank="1" sqref="H2:H83">
      <formula1>"Black Diamond,Petzl,Grivel,Camp"</formula1>
    </dataValidation>
    <dataValidation type="list" allowBlank="1" sqref="C2:C83">
      <formula1>"Achter,Voor,Hybride,Geen"</formula1>
    </dataValidation>
    <dataValidation type="list" allowBlank="1" sqref="O2:O83">
      <formula1>"Factuur,Productiedatum,Geen,Schatting"</formula1>
    </dataValidation>
    <dataValidation type="list" allowBlank="1" sqref="E2:E83">
      <formula1>"Links,Rechts"</formula1>
    </dataValidation>
    <dataValidation type="list" allowBlank="1" sqref="S2:S83">
      <formula1>"Factuur,Schatting,Geen"</formula1>
    </dataValidation>
    <dataValidation type="custom" allowBlank="1" showDropDown="1" sqref="P2:P83 T2:T83">
      <formula1>OR(NOT(ISERROR(DATEVALUE(P2))), AND(ISNUMBER(P2), LEFT(CELL("format", P2))="D"))</formula1>
    </dataValidation>
    <dataValidation type="custom" allowBlank="1" showDropDown="1" sqref="U2:U83 W2:W83">
      <formula1>AND(ISNUMBER(U2),(NOT(OR(NOT(ISERROR(DATEVALUE(U2))), AND(ISNUMBER(U2), LEFT(CELL("format", U2))="D")))))</formula1>
    </dataValidation>
    <dataValidation type="list" allowBlank="1" sqref="B2:B83">
      <formula1>"IJsklimstijgijzer,Stijgijzer"</formula1>
    </dataValidation>
    <dataValidation type="list" allowBlank="1" sqref="AC2:AC83">
      <formula1>"Afwezig,Aanwezig,Geen"</formula1>
    </dataValidation>
    <dataValidation type="list" allowBlank="1" sqref="Z2:Z83">
      <formula1>"Matcom"</formula1>
    </dataValidation>
    <dataValidation type="list" allowBlank="1" sqref="AA2:AA83">
      <formula1>"Actueel,Verkeerd,Afgeschreven"</formula1>
    </dataValidation>
    <dataValidation type="list" allowBlank="1" sqref="AE2:AE83">
      <formula1>"Controle nodig,Afgekeurd"</formula1>
    </dataValidation>
  </dataValidations>
  <drawing r:id="rId1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2.75"/>
    <col customWidth="1" min="2" max="2" width="15.88"/>
    <col customWidth="1" min="8" max="9" width="17.13"/>
    <col customWidth="1" min="16" max="16" width="22.75"/>
    <col customWidth="1" min="17" max="17" width="16.13"/>
    <col customWidth="1" min="20" max="20" width="20.25"/>
    <col customWidth="1" min="21" max="21" width="18.38"/>
    <col customWidth="1" min="22" max="22" width="12.75"/>
    <col customWidth="1" min="23" max="23" width="15.5"/>
    <col customWidth="1" min="24" max="24" width="18.63"/>
    <col customWidth="1" min="25" max="25" width="16.25"/>
    <col customWidth="1" min="26" max="26" width="15.5"/>
    <col customWidth="1" min="27" max="27" width="27.5"/>
    <col customWidth="1" min="29" max="29" width="23.13"/>
  </cols>
  <sheetData>
    <row r="1">
      <c r="A1" s="31" t="s">
        <v>0</v>
      </c>
      <c r="B1" s="31" t="s">
        <v>1</v>
      </c>
      <c r="C1" s="31" t="s">
        <v>2</v>
      </c>
      <c r="D1" s="31" t="s">
        <v>1099</v>
      </c>
      <c r="E1" s="31" t="s">
        <v>1100</v>
      </c>
      <c r="F1" s="31" t="s">
        <v>1101</v>
      </c>
      <c r="G1" s="31" t="s">
        <v>9</v>
      </c>
      <c r="H1" s="31" t="s">
        <v>10</v>
      </c>
      <c r="I1" s="31" t="s">
        <v>7</v>
      </c>
      <c r="J1" s="31" t="s">
        <v>11</v>
      </c>
      <c r="K1" s="31" t="s">
        <v>13</v>
      </c>
      <c r="L1" s="32" t="s">
        <v>14</v>
      </c>
      <c r="M1" s="32" t="s">
        <v>15</v>
      </c>
      <c r="N1" s="32" t="s">
        <v>16</v>
      </c>
      <c r="O1" s="32" t="s">
        <v>17</v>
      </c>
      <c r="P1" s="32" t="s">
        <v>18</v>
      </c>
      <c r="Q1" s="31" t="s">
        <v>19</v>
      </c>
      <c r="R1" s="32" t="s">
        <v>325</v>
      </c>
      <c r="S1" s="32" t="s">
        <v>21</v>
      </c>
      <c r="T1" s="31" t="s">
        <v>22</v>
      </c>
      <c r="U1" s="32" t="s">
        <v>23</v>
      </c>
      <c r="V1" s="31" t="s">
        <v>24</v>
      </c>
      <c r="W1" s="31" t="s">
        <v>33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35</v>
      </c>
      <c r="AE1" s="34"/>
      <c r="AF1" s="34"/>
      <c r="AG1" s="34"/>
      <c r="AH1" s="34"/>
      <c r="AI1" s="34"/>
      <c r="AJ1" s="34"/>
      <c r="AK1" s="34"/>
    </row>
    <row r="2">
      <c r="A2" s="94" t="s">
        <v>1102</v>
      </c>
      <c r="B2" s="53" t="s">
        <v>1103</v>
      </c>
      <c r="C2" s="37">
        <v>1.0</v>
      </c>
      <c r="D2" s="37" t="s">
        <v>1104</v>
      </c>
      <c r="E2" s="37" t="s">
        <v>1105</v>
      </c>
      <c r="F2" s="37" t="s">
        <v>1105</v>
      </c>
      <c r="G2" s="41"/>
      <c r="H2" s="53" t="s">
        <v>326</v>
      </c>
      <c r="I2" s="200" t="s">
        <v>1106</v>
      </c>
      <c r="J2" s="41"/>
      <c r="K2" s="41"/>
      <c r="L2" s="41"/>
      <c r="M2" s="41"/>
      <c r="N2" s="41"/>
      <c r="O2" s="41"/>
      <c r="P2" s="53" t="s">
        <v>52</v>
      </c>
      <c r="Q2" s="196">
        <v>44095.0</v>
      </c>
      <c r="R2" s="41"/>
      <c r="S2" s="41"/>
      <c r="T2" s="53" t="s">
        <v>52</v>
      </c>
      <c r="U2" s="183">
        <v>44095.0</v>
      </c>
      <c r="V2" s="197">
        <v>13.18</v>
      </c>
      <c r="W2" s="41"/>
      <c r="X2" s="37">
        <v>30.0</v>
      </c>
      <c r="Y2" s="181">
        <f>MAX(0.2*Stijgijzerhoezen[Waardering],Stijgijzerhoezen[Waardering]*(1-(YEAR(TODAY())-YEAR(Stijgijzerhoezen[Aanschafdatum]))/Stijgijzerhoezen[Afschrijfduur (jaar)]))*IF(Stijgijzerhoezen[Afschrijfdatum]="",1,0)</f>
        <v>10.98333333</v>
      </c>
      <c r="Z2" s="41"/>
      <c r="AA2" s="41"/>
      <c r="AB2" s="53" t="s">
        <v>45</v>
      </c>
      <c r="AC2" s="53" t="s">
        <v>638</v>
      </c>
      <c r="AD2" s="80"/>
      <c r="AE2" s="18"/>
      <c r="AF2" s="18"/>
      <c r="AG2" s="18"/>
      <c r="AH2" s="18"/>
      <c r="AI2" s="18"/>
      <c r="AJ2" s="18"/>
      <c r="AK2" s="18"/>
    </row>
    <row r="3">
      <c r="A3" s="94" t="s">
        <v>1102</v>
      </c>
      <c r="B3" s="53" t="s">
        <v>1103</v>
      </c>
      <c r="C3" s="37">
        <v>2.0</v>
      </c>
      <c r="D3" s="37" t="s">
        <v>1107</v>
      </c>
      <c r="E3" s="37" t="s">
        <v>1108</v>
      </c>
      <c r="F3" s="37" t="s">
        <v>1108</v>
      </c>
      <c r="G3" s="41"/>
      <c r="H3" s="53" t="s">
        <v>326</v>
      </c>
      <c r="I3" s="200" t="s">
        <v>1106</v>
      </c>
      <c r="J3" s="41"/>
      <c r="K3" s="41"/>
      <c r="L3" s="41"/>
      <c r="M3" s="41"/>
      <c r="N3" s="41"/>
      <c r="O3" s="41"/>
      <c r="P3" s="53" t="s">
        <v>52</v>
      </c>
      <c r="Q3" s="196">
        <v>44095.0</v>
      </c>
      <c r="R3" s="41"/>
      <c r="S3" s="41"/>
      <c r="T3" s="53" t="s">
        <v>52</v>
      </c>
      <c r="U3" s="183">
        <v>44095.0</v>
      </c>
      <c r="V3" s="197">
        <v>13.18</v>
      </c>
      <c r="W3" s="41"/>
      <c r="X3" s="37">
        <v>30.0</v>
      </c>
      <c r="Y3" s="181">
        <f>MAX(0.2*Stijgijzerhoezen[Waardering],Stijgijzerhoezen[Waardering]*(1-(YEAR(TODAY())-YEAR(Stijgijzerhoezen[Aanschafdatum]))/Stijgijzerhoezen[Afschrijfduur (jaar)]))*IF(Stijgijzerhoezen[Afschrijfdatum]="",1,0)</f>
        <v>10.98333333</v>
      </c>
      <c r="Z3" s="41"/>
      <c r="AA3" s="41"/>
      <c r="AB3" s="53" t="s">
        <v>45</v>
      </c>
      <c r="AC3" s="53" t="s">
        <v>638</v>
      </c>
      <c r="AD3" s="80"/>
      <c r="AE3" s="18"/>
      <c r="AF3" s="18"/>
      <c r="AG3" s="18"/>
      <c r="AH3" s="18"/>
      <c r="AI3" s="18"/>
      <c r="AJ3" s="18"/>
      <c r="AK3" s="18"/>
    </row>
    <row r="4">
      <c r="A4" s="94" t="s">
        <v>1109</v>
      </c>
      <c r="B4" s="53" t="s">
        <v>1103</v>
      </c>
      <c r="C4" s="37">
        <v>3.0</v>
      </c>
      <c r="D4" s="37" t="s">
        <v>1110</v>
      </c>
      <c r="E4" s="37" t="s">
        <v>1111</v>
      </c>
      <c r="F4" s="37" t="s">
        <v>1111</v>
      </c>
      <c r="G4" s="41"/>
      <c r="H4" s="53" t="s">
        <v>92</v>
      </c>
      <c r="I4" s="200" t="s">
        <v>1106</v>
      </c>
      <c r="J4" s="41"/>
      <c r="K4" s="41"/>
      <c r="L4" s="41"/>
      <c r="M4" s="41"/>
      <c r="N4" s="41"/>
      <c r="O4" s="41"/>
      <c r="P4" s="53" t="s">
        <v>70</v>
      </c>
      <c r="Q4" s="196">
        <v>42005.0</v>
      </c>
      <c r="R4" s="41"/>
      <c r="S4" s="41"/>
      <c r="T4" s="53" t="s">
        <v>70</v>
      </c>
      <c r="U4" s="183">
        <v>45741.0</v>
      </c>
      <c r="V4" s="197">
        <v>10.8</v>
      </c>
      <c r="W4" s="41"/>
      <c r="X4" s="37">
        <v>30.0</v>
      </c>
      <c r="Y4" s="181">
        <f>MAX(0.2*Stijgijzerhoezen[Waardering],Stijgijzerhoezen[Waardering]*(1-(YEAR(TODAY())-YEAR(Stijgijzerhoezen[Aanschafdatum]))/Stijgijzerhoezen[Afschrijfduur (jaar)]))*IF(Stijgijzerhoezen[Afschrijfdatum]="",1,0)</f>
        <v>7.2</v>
      </c>
      <c r="Z4" s="41"/>
      <c r="AA4" s="41"/>
      <c r="AB4" s="53" t="s">
        <v>45</v>
      </c>
      <c r="AC4" s="53" t="s">
        <v>638</v>
      </c>
      <c r="AD4" s="80"/>
      <c r="AE4" s="18"/>
      <c r="AF4" s="18"/>
      <c r="AG4" s="18"/>
      <c r="AH4" s="18"/>
      <c r="AI4" s="18"/>
      <c r="AJ4" s="18"/>
      <c r="AK4" s="18"/>
    </row>
    <row r="5">
      <c r="A5" s="94" t="s">
        <v>1109</v>
      </c>
      <c r="B5" s="53" t="s">
        <v>1103</v>
      </c>
      <c r="C5" s="37">
        <v>4.0</v>
      </c>
      <c r="D5" s="37" t="s">
        <v>1112</v>
      </c>
      <c r="E5" s="37" t="s">
        <v>1113</v>
      </c>
      <c r="F5" s="37" t="s">
        <v>1113</v>
      </c>
      <c r="G5" s="41"/>
      <c r="H5" s="53" t="s">
        <v>92</v>
      </c>
      <c r="I5" s="200" t="s">
        <v>1106</v>
      </c>
      <c r="J5" s="41"/>
      <c r="K5" s="41"/>
      <c r="L5" s="41"/>
      <c r="M5" s="41"/>
      <c r="N5" s="41"/>
      <c r="O5" s="41"/>
      <c r="P5" s="53" t="s">
        <v>70</v>
      </c>
      <c r="Q5" s="196">
        <v>42005.0</v>
      </c>
      <c r="R5" s="41"/>
      <c r="S5" s="41"/>
      <c r="T5" s="53" t="s">
        <v>70</v>
      </c>
      <c r="U5" s="183">
        <v>45741.0</v>
      </c>
      <c r="V5" s="197">
        <v>10.8</v>
      </c>
      <c r="W5" s="41"/>
      <c r="X5" s="37">
        <v>30.0</v>
      </c>
      <c r="Y5" s="181">
        <f>MAX(0.2*Stijgijzerhoezen[Waardering],Stijgijzerhoezen[Waardering]*(1-(YEAR(TODAY())-YEAR(Stijgijzerhoezen[Aanschafdatum]))/Stijgijzerhoezen[Afschrijfduur (jaar)]))*IF(Stijgijzerhoezen[Afschrijfdatum]="",1,0)</f>
        <v>7.2</v>
      </c>
      <c r="Z5" s="41"/>
      <c r="AA5" s="41"/>
      <c r="AB5" s="53" t="s">
        <v>45</v>
      </c>
      <c r="AC5" s="53" t="s">
        <v>638</v>
      </c>
      <c r="AD5" s="80"/>
      <c r="AE5" s="18"/>
      <c r="AF5" s="18"/>
      <c r="AG5" s="18"/>
      <c r="AH5" s="18"/>
      <c r="AI5" s="18"/>
      <c r="AJ5" s="18"/>
      <c r="AK5" s="18"/>
    </row>
    <row r="6">
      <c r="A6" s="94" t="s">
        <v>1102</v>
      </c>
      <c r="B6" s="53" t="s">
        <v>1103</v>
      </c>
      <c r="C6" s="37">
        <v>5.0</v>
      </c>
      <c r="D6" s="37" t="s">
        <v>1114</v>
      </c>
      <c r="E6" s="37" t="s">
        <v>1115</v>
      </c>
      <c r="F6" s="37" t="s">
        <v>1115</v>
      </c>
      <c r="G6" s="41"/>
      <c r="H6" s="53" t="s">
        <v>326</v>
      </c>
      <c r="I6" s="200" t="s">
        <v>1106</v>
      </c>
      <c r="J6" s="41"/>
      <c r="K6" s="41"/>
      <c r="L6" s="41"/>
      <c r="M6" s="41"/>
      <c r="N6" s="41"/>
      <c r="O6" s="41"/>
      <c r="P6" s="53" t="s">
        <v>70</v>
      </c>
      <c r="Q6" s="196">
        <v>42005.0</v>
      </c>
      <c r="R6" s="41"/>
      <c r="S6" s="41"/>
      <c r="T6" s="53" t="s">
        <v>70</v>
      </c>
      <c r="U6" s="183">
        <v>44095.0</v>
      </c>
      <c r="V6" s="197">
        <v>13.18</v>
      </c>
      <c r="W6" s="41"/>
      <c r="X6" s="37">
        <v>30.0</v>
      </c>
      <c r="Y6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6" s="41"/>
      <c r="AA6" s="41"/>
      <c r="AB6" s="53" t="s">
        <v>45</v>
      </c>
      <c r="AC6" s="53" t="s">
        <v>638</v>
      </c>
      <c r="AD6" s="80"/>
      <c r="AE6" s="18"/>
      <c r="AF6" s="18"/>
      <c r="AG6" s="18"/>
      <c r="AH6" s="18"/>
      <c r="AI6" s="18"/>
      <c r="AJ6" s="18"/>
      <c r="AK6" s="18"/>
    </row>
    <row r="7">
      <c r="A7" s="94" t="s">
        <v>1102</v>
      </c>
      <c r="B7" s="53" t="s">
        <v>1103</v>
      </c>
      <c r="C7" s="37">
        <v>6.0</v>
      </c>
      <c r="D7" s="37" t="s">
        <v>1116</v>
      </c>
      <c r="E7" s="37" t="s">
        <v>1117</v>
      </c>
      <c r="F7" s="37" t="s">
        <v>1117</v>
      </c>
      <c r="G7" s="41"/>
      <c r="H7" s="53" t="s">
        <v>326</v>
      </c>
      <c r="I7" s="200" t="s">
        <v>1106</v>
      </c>
      <c r="J7" s="41"/>
      <c r="K7" s="41"/>
      <c r="L7" s="41"/>
      <c r="M7" s="41"/>
      <c r="N7" s="41"/>
      <c r="O7" s="41"/>
      <c r="P7" s="53" t="s">
        <v>70</v>
      </c>
      <c r="Q7" s="196">
        <v>42005.0</v>
      </c>
      <c r="R7" s="41"/>
      <c r="S7" s="41"/>
      <c r="T7" s="53" t="s">
        <v>70</v>
      </c>
      <c r="U7" s="183">
        <v>44095.0</v>
      </c>
      <c r="V7" s="197">
        <v>13.18</v>
      </c>
      <c r="W7" s="41"/>
      <c r="X7" s="37">
        <v>30.0</v>
      </c>
      <c r="Y7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7" s="41"/>
      <c r="AA7" s="41"/>
      <c r="AB7" s="53" t="s">
        <v>45</v>
      </c>
      <c r="AC7" s="53" t="s">
        <v>638</v>
      </c>
      <c r="AD7" s="80"/>
      <c r="AE7" s="18"/>
      <c r="AF7" s="18"/>
      <c r="AG7" s="18"/>
      <c r="AH7" s="18"/>
      <c r="AI7" s="18"/>
      <c r="AJ7" s="18"/>
      <c r="AK7" s="18"/>
    </row>
    <row r="8">
      <c r="A8" s="94" t="s">
        <v>1102</v>
      </c>
      <c r="B8" s="53" t="s">
        <v>1103</v>
      </c>
      <c r="C8" s="37">
        <v>7.0</v>
      </c>
      <c r="D8" s="37" t="s">
        <v>1118</v>
      </c>
      <c r="E8" s="37" t="s">
        <v>1119</v>
      </c>
      <c r="F8" s="37" t="s">
        <v>1119</v>
      </c>
      <c r="G8" s="41"/>
      <c r="H8" s="53" t="s">
        <v>326</v>
      </c>
      <c r="I8" s="200" t="s">
        <v>1106</v>
      </c>
      <c r="J8" s="41"/>
      <c r="K8" s="41"/>
      <c r="L8" s="41"/>
      <c r="M8" s="41"/>
      <c r="N8" s="41"/>
      <c r="O8" s="41"/>
      <c r="P8" s="53" t="s">
        <v>70</v>
      </c>
      <c r="Q8" s="196">
        <v>42005.0</v>
      </c>
      <c r="R8" s="41"/>
      <c r="S8" s="41"/>
      <c r="T8" s="53" t="s">
        <v>70</v>
      </c>
      <c r="U8" s="183">
        <v>44095.0</v>
      </c>
      <c r="V8" s="197">
        <v>13.18</v>
      </c>
      <c r="W8" s="41"/>
      <c r="X8" s="37">
        <v>30.0</v>
      </c>
      <c r="Y8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8" s="41"/>
      <c r="AA8" s="41"/>
      <c r="AB8" s="53" t="s">
        <v>45</v>
      </c>
      <c r="AC8" s="53" t="s">
        <v>638</v>
      </c>
      <c r="AD8" s="80"/>
      <c r="AE8" s="18"/>
      <c r="AF8" s="18"/>
      <c r="AG8" s="18"/>
      <c r="AH8" s="18"/>
      <c r="AI8" s="18"/>
      <c r="AJ8" s="18"/>
      <c r="AK8" s="18"/>
    </row>
    <row r="9">
      <c r="A9" s="94" t="s">
        <v>1102</v>
      </c>
      <c r="B9" s="53" t="s">
        <v>1103</v>
      </c>
      <c r="C9" s="37">
        <v>8.0</v>
      </c>
      <c r="D9" s="37" t="s">
        <v>1120</v>
      </c>
      <c r="E9" s="37" t="s">
        <v>1121</v>
      </c>
      <c r="F9" s="37" t="s">
        <v>1121</v>
      </c>
      <c r="G9" s="41"/>
      <c r="H9" s="53" t="s">
        <v>326</v>
      </c>
      <c r="I9" s="200" t="s">
        <v>1106</v>
      </c>
      <c r="J9" s="41"/>
      <c r="K9" s="41"/>
      <c r="L9" s="41"/>
      <c r="M9" s="41"/>
      <c r="N9" s="41"/>
      <c r="O9" s="41"/>
      <c r="P9" s="53" t="s">
        <v>70</v>
      </c>
      <c r="Q9" s="196">
        <v>42005.0</v>
      </c>
      <c r="R9" s="41"/>
      <c r="S9" s="41"/>
      <c r="T9" s="53" t="s">
        <v>70</v>
      </c>
      <c r="U9" s="183">
        <v>44095.0</v>
      </c>
      <c r="V9" s="197">
        <v>13.18</v>
      </c>
      <c r="W9" s="41"/>
      <c r="X9" s="37">
        <v>30.0</v>
      </c>
      <c r="Y9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9" s="41"/>
      <c r="AA9" s="41"/>
      <c r="AB9" s="53" t="s">
        <v>45</v>
      </c>
      <c r="AC9" s="53" t="s">
        <v>638</v>
      </c>
      <c r="AD9" s="80"/>
      <c r="AE9" s="18"/>
      <c r="AF9" s="18"/>
      <c r="AG9" s="18"/>
      <c r="AH9" s="18"/>
      <c r="AI9" s="18"/>
      <c r="AJ9" s="18"/>
      <c r="AK9" s="18"/>
    </row>
    <row r="10">
      <c r="A10" s="94" t="s">
        <v>1102</v>
      </c>
      <c r="B10" s="53" t="s">
        <v>1103</v>
      </c>
      <c r="C10" s="37">
        <v>9.0</v>
      </c>
      <c r="D10" s="37" t="s">
        <v>1122</v>
      </c>
      <c r="E10" s="37" t="s">
        <v>1123</v>
      </c>
      <c r="F10" s="37" t="s">
        <v>1123</v>
      </c>
      <c r="G10" s="41"/>
      <c r="H10" s="53" t="s">
        <v>326</v>
      </c>
      <c r="I10" s="200" t="s">
        <v>1106</v>
      </c>
      <c r="J10" s="41"/>
      <c r="K10" s="41"/>
      <c r="L10" s="41"/>
      <c r="M10" s="41"/>
      <c r="N10" s="41"/>
      <c r="O10" s="41"/>
      <c r="P10" s="53" t="s">
        <v>70</v>
      </c>
      <c r="Q10" s="196">
        <v>42005.0</v>
      </c>
      <c r="R10" s="41"/>
      <c r="S10" s="41"/>
      <c r="T10" s="53" t="s">
        <v>70</v>
      </c>
      <c r="U10" s="183">
        <v>44095.0</v>
      </c>
      <c r="V10" s="197">
        <v>13.18</v>
      </c>
      <c r="W10" s="41"/>
      <c r="X10" s="37">
        <v>30.0</v>
      </c>
      <c r="Y10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0" s="41"/>
      <c r="AA10" s="41"/>
      <c r="AB10" s="53" t="s">
        <v>45</v>
      </c>
      <c r="AC10" s="53" t="s">
        <v>638</v>
      </c>
      <c r="AD10" s="80"/>
      <c r="AE10" s="18"/>
      <c r="AF10" s="18"/>
      <c r="AG10" s="18"/>
      <c r="AH10" s="18"/>
      <c r="AI10" s="18"/>
      <c r="AJ10" s="18"/>
      <c r="AK10" s="18"/>
    </row>
    <row r="11">
      <c r="A11" s="94" t="s">
        <v>1102</v>
      </c>
      <c r="B11" s="53" t="s">
        <v>1103</v>
      </c>
      <c r="C11" s="37">
        <v>10.0</v>
      </c>
      <c r="D11" s="37" t="s">
        <v>1124</v>
      </c>
      <c r="E11" s="37" t="s">
        <v>1125</v>
      </c>
      <c r="F11" s="37" t="s">
        <v>1125</v>
      </c>
      <c r="G11" s="41"/>
      <c r="H11" s="53" t="s">
        <v>326</v>
      </c>
      <c r="I11" s="200" t="s">
        <v>1106</v>
      </c>
      <c r="J11" s="41"/>
      <c r="K11" s="41"/>
      <c r="L11" s="41"/>
      <c r="M11" s="41"/>
      <c r="N11" s="41"/>
      <c r="O11" s="41"/>
      <c r="P11" s="53" t="s">
        <v>70</v>
      </c>
      <c r="Q11" s="196">
        <v>42005.0</v>
      </c>
      <c r="R11" s="41"/>
      <c r="S11" s="41"/>
      <c r="T11" s="53" t="s">
        <v>70</v>
      </c>
      <c r="U11" s="183">
        <v>44095.0</v>
      </c>
      <c r="V11" s="197">
        <v>13.18</v>
      </c>
      <c r="W11" s="41"/>
      <c r="X11" s="37">
        <v>30.0</v>
      </c>
      <c r="Y11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1" s="41"/>
      <c r="AA11" s="41"/>
      <c r="AB11" s="53" t="s">
        <v>45</v>
      </c>
      <c r="AC11" s="53" t="s">
        <v>638</v>
      </c>
      <c r="AD11" s="80"/>
      <c r="AE11" s="18"/>
      <c r="AF11" s="18"/>
      <c r="AG11" s="18"/>
      <c r="AH11" s="18"/>
      <c r="AI11" s="18"/>
      <c r="AJ11" s="18"/>
      <c r="AK11" s="18"/>
    </row>
    <row r="12">
      <c r="A12" s="94" t="s">
        <v>1102</v>
      </c>
      <c r="B12" s="53" t="s">
        <v>1103</v>
      </c>
      <c r="C12" s="37">
        <v>11.0</v>
      </c>
      <c r="D12" s="37" t="s">
        <v>1126</v>
      </c>
      <c r="E12" s="37" t="s">
        <v>1127</v>
      </c>
      <c r="F12" s="37" t="s">
        <v>1127</v>
      </c>
      <c r="G12" s="41"/>
      <c r="H12" s="53" t="s">
        <v>326</v>
      </c>
      <c r="I12" s="200" t="s">
        <v>1106</v>
      </c>
      <c r="J12" s="41"/>
      <c r="K12" s="41"/>
      <c r="L12" s="41"/>
      <c r="M12" s="41"/>
      <c r="N12" s="41"/>
      <c r="O12" s="41"/>
      <c r="P12" s="53" t="s">
        <v>70</v>
      </c>
      <c r="Q12" s="196">
        <v>42005.0</v>
      </c>
      <c r="R12" s="41"/>
      <c r="S12" s="41"/>
      <c r="T12" s="53" t="s">
        <v>70</v>
      </c>
      <c r="U12" s="183">
        <v>44095.0</v>
      </c>
      <c r="V12" s="197">
        <v>13.18</v>
      </c>
      <c r="W12" s="41"/>
      <c r="X12" s="37">
        <v>30.0</v>
      </c>
      <c r="Y12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2" s="41"/>
      <c r="AA12" s="41"/>
      <c r="AB12" s="53" t="s">
        <v>45</v>
      </c>
      <c r="AC12" s="53" t="s">
        <v>638</v>
      </c>
      <c r="AD12" s="80"/>
      <c r="AE12" s="18"/>
      <c r="AF12" s="18"/>
      <c r="AG12" s="18"/>
      <c r="AH12" s="18"/>
      <c r="AI12" s="18"/>
      <c r="AJ12" s="18"/>
      <c r="AK12" s="18"/>
    </row>
    <row r="13">
      <c r="A13" s="94" t="s">
        <v>1102</v>
      </c>
      <c r="B13" s="53" t="s">
        <v>1103</v>
      </c>
      <c r="C13" s="37">
        <v>12.0</v>
      </c>
      <c r="D13" s="37" t="s">
        <v>1128</v>
      </c>
      <c r="E13" s="37" t="s">
        <v>1129</v>
      </c>
      <c r="F13" s="37" t="s">
        <v>1129</v>
      </c>
      <c r="G13" s="41"/>
      <c r="H13" s="53" t="s">
        <v>326</v>
      </c>
      <c r="I13" s="200" t="s">
        <v>1106</v>
      </c>
      <c r="J13" s="41"/>
      <c r="K13" s="41"/>
      <c r="L13" s="41"/>
      <c r="M13" s="41"/>
      <c r="N13" s="41"/>
      <c r="O13" s="41"/>
      <c r="P13" s="53" t="s">
        <v>70</v>
      </c>
      <c r="Q13" s="196">
        <v>42005.0</v>
      </c>
      <c r="R13" s="41"/>
      <c r="S13" s="41"/>
      <c r="T13" s="53" t="s">
        <v>70</v>
      </c>
      <c r="U13" s="183">
        <v>44095.0</v>
      </c>
      <c r="V13" s="197">
        <v>13.18</v>
      </c>
      <c r="W13" s="41"/>
      <c r="X13" s="37">
        <v>30.0</v>
      </c>
      <c r="Y13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3" s="41"/>
      <c r="AA13" s="41"/>
      <c r="AB13" s="53" t="s">
        <v>45</v>
      </c>
      <c r="AC13" s="53" t="s">
        <v>638</v>
      </c>
      <c r="AD13" s="80"/>
      <c r="AE13" s="18"/>
      <c r="AF13" s="18"/>
      <c r="AG13" s="18"/>
      <c r="AH13" s="18"/>
      <c r="AI13" s="18"/>
      <c r="AJ13" s="18"/>
      <c r="AK13" s="18"/>
    </row>
    <row r="14">
      <c r="A14" s="94" t="s">
        <v>1102</v>
      </c>
      <c r="B14" s="53" t="s">
        <v>1103</v>
      </c>
      <c r="C14" s="37">
        <v>13.0</v>
      </c>
      <c r="D14" s="37" t="s">
        <v>1130</v>
      </c>
      <c r="E14" s="37" t="s">
        <v>1131</v>
      </c>
      <c r="F14" s="37" t="s">
        <v>1131</v>
      </c>
      <c r="G14" s="41"/>
      <c r="H14" s="53" t="s">
        <v>326</v>
      </c>
      <c r="I14" s="200" t="s">
        <v>1106</v>
      </c>
      <c r="J14" s="41"/>
      <c r="K14" s="41"/>
      <c r="L14" s="41"/>
      <c r="M14" s="41"/>
      <c r="N14" s="41"/>
      <c r="O14" s="41"/>
      <c r="P14" s="53" t="s">
        <v>70</v>
      </c>
      <c r="Q14" s="196">
        <v>42005.0</v>
      </c>
      <c r="R14" s="41"/>
      <c r="S14" s="41"/>
      <c r="T14" s="53" t="s">
        <v>70</v>
      </c>
      <c r="U14" s="183">
        <v>44095.0</v>
      </c>
      <c r="V14" s="197">
        <v>13.18</v>
      </c>
      <c r="W14" s="41"/>
      <c r="X14" s="37">
        <v>30.0</v>
      </c>
      <c r="Y14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4" s="41"/>
      <c r="AA14" s="41"/>
      <c r="AB14" s="53" t="s">
        <v>45</v>
      </c>
      <c r="AC14" s="53" t="s">
        <v>638</v>
      </c>
      <c r="AD14" s="80"/>
      <c r="AE14" s="18"/>
      <c r="AF14" s="18"/>
      <c r="AG14" s="18"/>
      <c r="AH14" s="18"/>
      <c r="AI14" s="18"/>
      <c r="AJ14" s="18"/>
      <c r="AK14" s="18"/>
    </row>
    <row r="15">
      <c r="A15" s="94" t="s">
        <v>1102</v>
      </c>
      <c r="B15" s="53" t="s">
        <v>1103</v>
      </c>
      <c r="C15" s="37">
        <v>14.0</v>
      </c>
      <c r="D15" s="37" t="s">
        <v>1132</v>
      </c>
      <c r="E15" s="37" t="s">
        <v>1133</v>
      </c>
      <c r="F15" s="37" t="s">
        <v>1133</v>
      </c>
      <c r="G15" s="41"/>
      <c r="H15" s="53" t="s">
        <v>326</v>
      </c>
      <c r="I15" s="200" t="s">
        <v>1106</v>
      </c>
      <c r="J15" s="41"/>
      <c r="K15" s="41"/>
      <c r="L15" s="41"/>
      <c r="M15" s="41"/>
      <c r="N15" s="41"/>
      <c r="O15" s="41"/>
      <c r="P15" s="53" t="s">
        <v>70</v>
      </c>
      <c r="Q15" s="196">
        <v>42005.0</v>
      </c>
      <c r="R15" s="41"/>
      <c r="S15" s="41"/>
      <c r="T15" s="53" t="s">
        <v>70</v>
      </c>
      <c r="U15" s="183">
        <v>44095.0</v>
      </c>
      <c r="V15" s="197">
        <v>13.18</v>
      </c>
      <c r="W15" s="41"/>
      <c r="X15" s="37">
        <v>30.0</v>
      </c>
      <c r="Y15" s="181">
        <f>MAX(0.2*Stijgijzerhoezen[Waardering],Stijgijzerhoezen[Waardering]*(1-(YEAR(TODAY())-YEAR(Stijgijzerhoezen[Aanschafdatum]))/Stijgijzerhoezen[Afschrijfduur (jaar)]))*IF(Stijgijzerhoezen[Afschrijfdatum]="",1,0)</f>
        <v>0</v>
      </c>
      <c r="Z15" s="183">
        <v>45894.0</v>
      </c>
      <c r="AA15" s="37" t="s">
        <v>1134</v>
      </c>
      <c r="AB15" s="53" t="s">
        <v>43</v>
      </c>
      <c r="AC15" s="53" t="s">
        <v>46</v>
      </c>
      <c r="AD15" s="80"/>
      <c r="AE15" s="18"/>
      <c r="AF15" s="18"/>
      <c r="AG15" s="18"/>
      <c r="AH15" s="18"/>
      <c r="AI15" s="18"/>
      <c r="AJ15" s="18"/>
      <c r="AK15" s="18"/>
    </row>
    <row r="16">
      <c r="A16" s="201" t="s">
        <v>1102</v>
      </c>
      <c r="B16" s="202" t="s">
        <v>1103</v>
      </c>
      <c r="C16" s="203">
        <v>26.0</v>
      </c>
      <c r="D16" s="204" t="s">
        <v>1135</v>
      </c>
      <c r="E16" s="205" t="s">
        <v>1133</v>
      </c>
      <c r="F16" s="205" t="s">
        <v>1133</v>
      </c>
      <c r="G16" s="59"/>
      <c r="H16" s="202" t="s">
        <v>326</v>
      </c>
      <c r="I16" s="206" t="s">
        <v>1106</v>
      </c>
      <c r="J16" s="59"/>
      <c r="K16" s="59"/>
      <c r="L16" s="59"/>
      <c r="M16" s="59"/>
      <c r="N16" s="59"/>
      <c r="O16" s="59"/>
      <c r="P16" s="53" t="s">
        <v>70</v>
      </c>
      <c r="Q16" s="196">
        <v>42005.0</v>
      </c>
      <c r="R16" s="59"/>
      <c r="S16" s="59"/>
      <c r="T16" s="207" t="s">
        <v>70</v>
      </c>
      <c r="U16" s="208">
        <v>44095.0</v>
      </c>
      <c r="V16" s="209">
        <v>13.18</v>
      </c>
      <c r="W16" s="59"/>
      <c r="X16" s="37">
        <v>30.0</v>
      </c>
      <c r="Y16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6" s="208"/>
      <c r="AA16" s="205"/>
      <c r="AB16" s="53" t="s">
        <v>45</v>
      </c>
      <c r="AC16" s="53" t="s">
        <v>638</v>
      </c>
      <c r="AD16" s="46"/>
      <c r="AE16" s="18"/>
      <c r="AF16" s="18"/>
      <c r="AG16" s="18"/>
      <c r="AH16" s="18"/>
      <c r="AI16" s="18"/>
      <c r="AJ16" s="18"/>
      <c r="AK16" s="18"/>
    </row>
    <row r="17">
      <c r="A17" s="94" t="s">
        <v>1102</v>
      </c>
      <c r="B17" s="53" t="s">
        <v>1103</v>
      </c>
      <c r="C17" s="37">
        <v>15.0</v>
      </c>
      <c r="D17" s="37" t="s">
        <v>1136</v>
      </c>
      <c r="E17" s="37" t="s">
        <v>1137</v>
      </c>
      <c r="F17" s="37" t="s">
        <v>1137</v>
      </c>
      <c r="G17" s="41"/>
      <c r="H17" s="53" t="s">
        <v>326</v>
      </c>
      <c r="I17" s="200" t="s">
        <v>1106</v>
      </c>
      <c r="J17" s="41"/>
      <c r="K17" s="41"/>
      <c r="L17" s="41"/>
      <c r="M17" s="41"/>
      <c r="N17" s="41"/>
      <c r="O17" s="41"/>
      <c r="P17" s="53" t="s">
        <v>70</v>
      </c>
      <c r="Q17" s="196">
        <v>42005.0</v>
      </c>
      <c r="R17" s="41"/>
      <c r="S17" s="41"/>
      <c r="T17" s="53" t="s">
        <v>70</v>
      </c>
      <c r="U17" s="183">
        <v>44095.0</v>
      </c>
      <c r="V17" s="197">
        <v>13.18</v>
      </c>
      <c r="W17" s="41"/>
      <c r="X17" s="37">
        <v>30.0</v>
      </c>
      <c r="Y17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7" s="41"/>
      <c r="AA17" s="41"/>
      <c r="AB17" s="53" t="s">
        <v>45</v>
      </c>
      <c r="AC17" s="53" t="s">
        <v>638</v>
      </c>
      <c r="AD17" s="80"/>
      <c r="AE17" s="18"/>
      <c r="AF17" s="18"/>
      <c r="AG17" s="18"/>
      <c r="AH17" s="18"/>
      <c r="AI17" s="18"/>
      <c r="AJ17" s="18"/>
      <c r="AK17" s="18"/>
    </row>
    <row r="18">
      <c r="A18" s="94" t="s">
        <v>1102</v>
      </c>
      <c r="B18" s="53" t="s">
        <v>1103</v>
      </c>
      <c r="C18" s="37">
        <v>16.0</v>
      </c>
      <c r="D18" s="37" t="s">
        <v>1138</v>
      </c>
      <c r="E18" s="37" t="s">
        <v>1139</v>
      </c>
      <c r="F18" s="37" t="s">
        <v>1139</v>
      </c>
      <c r="G18" s="41"/>
      <c r="H18" s="53" t="s">
        <v>326</v>
      </c>
      <c r="I18" s="200" t="s">
        <v>1106</v>
      </c>
      <c r="J18" s="41"/>
      <c r="K18" s="41"/>
      <c r="L18" s="41"/>
      <c r="M18" s="41"/>
      <c r="N18" s="41"/>
      <c r="O18" s="41"/>
      <c r="P18" s="53" t="s">
        <v>70</v>
      </c>
      <c r="Q18" s="196">
        <v>42005.0</v>
      </c>
      <c r="R18" s="41"/>
      <c r="S18" s="41"/>
      <c r="T18" s="53" t="s">
        <v>70</v>
      </c>
      <c r="U18" s="183">
        <v>44095.0</v>
      </c>
      <c r="V18" s="197">
        <v>13.18</v>
      </c>
      <c r="W18" s="41"/>
      <c r="X18" s="37">
        <v>30.0</v>
      </c>
      <c r="Y18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8" s="41"/>
      <c r="AA18" s="41"/>
      <c r="AB18" s="53" t="s">
        <v>45</v>
      </c>
      <c r="AC18" s="53" t="s">
        <v>638</v>
      </c>
      <c r="AD18" s="80"/>
      <c r="AE18" s="18"/>
      <c r="AF18" s="18"/>
      <c r="AG18" s="18"/>
      <c r="AH18" s="18"/>
      <c r="AI18" s="18"/>
      <c r="AJ18" s="18"/>
      <c r="AK18" s="18"/>
    </row>
    <row r="19">
      <c r="A19" s="94" t="s">
        <v>1102</v>
      </c>
      <c r="B19" s="53" t="s">
        <v>1103</v>
      </c>
      <c r="C19" s="37">
        <v>17.0</v>
      </c>
      <c r="D19" s="37" t="s">
        <v>1140</v>
      </c>
      <c r="E19" s="37" t="s">
        <v>1141</v>
      </c>
      <c r="F19" s="37" t="s">
        <v>1141</v>
      </c>
      <c r="G19" s="41"/>
      <c r="H19" s="53" t="s">
        <v>326</v>
      </c>
      <c r="I19" s="200" t="s">
        <v>1106</v>
      </c>
      <c r="J19" s="41"/>
      <c r="K19" s="41"/>
      <c r="L19" s="41"/>
      <c r="M19" s="41"/>
      <c r="N19" s="41"/>
      <c r="O19" s="41"/>
      <c r="P19" s="53" t="s">
        <v>70</v>
      </c>
      <c r="Q19" s="196">
        <v>42005.0</v>
      </c>
      <c r="R19" s="41"/>
      <c r="S19" s="41"/>
      <c r="T19" s="53" t="s">
        <v>70</v>
      </c>
      <c r="U19" s="183">
        <v>44095.0</v>
      </c>
      <c r="V19" s="197">
        <v>13.18</v>
      </c>
      <c r="W19" s="41"/>
      <c r="X19" s="37">
        <v>30.0</v>
      </c>
      <c r="Y19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19" s="41"/>
      <c r="AA19" s="41"/>
      <c r="AB19" s="53" t="s">
        <v>45</v>
      </c>
      <c r="AC19" s="53" t="s">
        <v>638</v>
      </c>
      <c r="AD19" s="80"/>
      <c r="AE19" s="18"/>
      <c r="AF19" s="18"/>
      <c r="AG19" s="18"/>
      <c r="AH19" s="18"/>
      <c r="AI19" s="18"/>
      <c r="AJ19" s="18"/>
      <c r="AK19" s="18"/>
    </row>
    <row r="20">
      <c r="A20" s="94" t="s">
        <v>1102</v>
      </c>
      <c r="B20" s="53" t="s">
        <v>1103</v>
      </c>
      <c r="C20" s="37">
        <v>18.0</v>
      </c>
      <c r="D20" s="37" t="s">
        <v>1142</v>
      </c>
      <c r="E20" s="37" t="s">
        <v>1143</v>
      </c>
      <c r="F20" s="37" t="s">
        <v>1143</v>
      </c>
      <c r="G20" s="41"/>
      <c r="H20" s="53" t="s">
        <v>326</v>
      </c>
      <c r="I20" s="200" t="s">
        <v>1106</v>
      </c>
      <c r="J20" s="41"/>
      <c r="K20" s="41"/>
      <c r="L20" s="41"/>
      <c r="M20" s="41"/>
      <c r="N20" s="41"/>
      <c r="O20" s="41"/>
      <c r="P20" s="53" t="s">
        <v>70</v>
      </c>
      <c r="Q20" s="196">
        <v>42005.0</v>
      </c>
      <c r="R20" s="41"/>
      <c r="S20" s="41"/>
      <c r="T20" s="53" t="s">
        <v>70</v>
      </c>
      <c r="U20" s="183">
        <v>44095.0</v>
      </c>
      <c r="V20" s="197">
        <v>13.18</v>
      </c>
      <c r="W20" s="41"/>
      <c r="X20" s="37">
        <v>30.0</v>
      </c>
      <c r="Y20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20" s="41"/>
      <c r="AA20" s="41"/>
      <c r="AB20" s="53" t="s">
        <v>45</v>
      </c>
      <c r="AC20" s="53" t="s">
        <v>638</v>
      </c>
      <c r="AD20" s="80"/>
      <c r="AE20" s="18"/>
      <c r="AF20" s="18"/>
      <c r="AG20" s="18"/>
      <c r="AH20" s="18"/>
      <c r="AI20" s="18"/>
      <c r="AJ20" s="18"/>
      <c r="AK20" s="18"/>
    </row>
    <row r="21">
      <c r="A21" s="94" t="s">
        <v>1102</v>
      </c>
      <c r="B21" s="53" t="s">
        <v>1103</v>
      </c>
      <c r="C21" s="37">
        <v>19.0</v>
      </c>
      <c r="D21" s="37" t="s">
        <v>1144</v>
      </c>
      <c r="E21" s="37" t="s">
        <v>1145</v>
      </c>
      <c r="F21" s="37" t="s">
        <v>1145</v>
      </c>
      <c r="G21" s="41"/>
      <c r="H21" s="53" t="s">
        <v>326</v>
      </c>
      <c r="I21" s="200" t="s">
        <v>1106</v>
      </c>
      <c r="J21" s="41"/>
      <c r="K21" s="41"/>
      <c r="L21" s="41"/>
      <c r="M21" s="41"/>
      <c r="N21" s="41"/>
      <c r="O21" s="41"/>
      <c r="P21" s="53" t="s">
        <v>70</v>
      </c>
      <c r="Q21" s="196">
        <v>42005.0</v>
      </c>
      <c r="R21" s="41"/>
      <c r="S21" s="41"/>
      <c r="T21" s="53" t="s">
        <v>70</v>
      </c>
      <c r="U21" s="183">
        <v>44095.0</v>
      </c>
      <c r="V21" s="197">
        <v>13.18</v>
      </c>
      <c r="W21" s="41"/>
      <c r="X21" s="37">
        <v>30.0</v>
      </c>
      <c r="Y21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21" s="41"/>
      <c r="AA21" s="41"/>
      <c r="AB21" s="53" t="s">
        <v>45</v>
      </c>
      <c r="AC21" s="53" t="s">
        <v>638</v>
      </c>
      <c r="AD21" s="80"/>
      <c r="AE21" s="18"/>
      <c r="AF21" s="18"/>
      <c r="AG21" s="18"/>
      <c r="AH21" s="18"/>
      <c r="AI21" s="18"/>
      <c r="AJ21" s="18"/>
      <c r="AK21" s="18"/>
    </row>
    <row r="22">
      <c r="A22" s="94" t="s">
        <v>1102</v>
      </c>
      <c r="B22" s="53" t="s">
        <v>1103</v>
      </c>
      <c r="C22" s="37">
        <v>20.0</v>
      </c>
      <c r="D22" s="37" t="s">
        <v>1146</v>
      </c>
      <c r="E22" s="37" t="s">
        <v>1147</v>
      </c>
      <c r="F22" s="37" t="s">
        <v>1147</v>
      </c>
      <c r="G22" s="41"/>
      <c r="H22" s="53" t="s">
        <v>326</v>
      </c>
      <c r="I22" s="200" t="s">
        <v>1106</v>
      </c>
      <c r="J22" s="41"/>
      <c r="K22" s="41"/>
      <c r="L22" s="41"/>
      <c r="M22" s="41"/>
      <c r="N22" s="41"/>
      <c r="O22" s="41"/>
      <c r="P22" s="53" t="s">
        <v>70</v>
      </c>
      <c r="Q22" s="196">
        <v>42005.0</v>
      </c>
      <c r="R22" s="41"/>
      <c r="S22" s="41"/>
      <c r="T22" s="53" t="s">
        <v>70</v>
      </c>
      <c r="U22" s="183">
        <v>44095.0</v>
      </c>
      <c r="V22" s="197">
        <v>13.18</v>
      </c>
      <c r="W22" s="41"/>
      <c r="X22" s="37">
        <v>30.0</v>
      </c>
      <c r="Y22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22" s="41"/>
      <c r="AA22" s="41"/>
      <c r="AB22" s="53" t="s">
        <v>45</v>
      </c>
      <c r="AC22" s="53" t="s">
        <v>638</v>
      </c>
      <c r="AD22" s="80"/>
      <c r="AE22" s="18"/>
      <c r="AF22" s="18"/>
      <c r="AG22" s="18"/>
      <c r="AH22" s="18"/>
      <c r="AI22" s="18"/>
      <c r="AJ22" s="18"/>
      <c r="AK22" s="18"/>
    </row>
    <row r="23">
      <c r="A23" s="94" t="s">
        <v>1102</v>
      </c>
      <c r="B23" s="53" t="s">
        <v>1103</v>
      </c>
      <c r="C23" s="37">
        <v>21.0</v>
      </c>
      <c r="D23" s="37" t="s">
        <v>1148</v>
      </c>
      <c r="E23" s="37" t="s">
        <v>1149</v>
      </c>
      <c r="F23" s="37" t="s">
        <v>1149</v>
      </c>
      <c r="G23" s="41"/>
      <c r="H23" s="53" t="s">
        <v>326</v>
      </c>
      <c r="I23" s="200" t="s">
        <v>1106</v>
      </c>
      <c r="J23" s="41"/>
      <c r="K23" s="41"/>
      <c r="L23" s="41"/>
      <c r="M23" s="41"/>
      <c r="N23" s="41"/>
      <c r="O23" s="41"/>
      <c r="P23" s="53" t="s">
        <v>70</v>
      </c>
      <c r="Q23" s="196">
        <v>42005.0</v>
      </c>
      <c r="R23" s="41"/>
      <c r="S23" s="41"/>
      <c r="T23" s="53" t="s">
        <v>70</v>
      </c>
      <c r="U23" s="183">
        <v>44095.0</v>
      </c>
      <c r="V23" s="197">
        <v>13.18</v>
      </c>
      <c r="W23" s="41"/>
      <c r="X23" s="37">
        <v>30.0</v>
      </c>
      <c r="Y23" s="181">
        <f>MAX(0.2*Stijgijzerhoezen[Waardering],Stijgijzerhoezen[Waardering]*(1-(YEAR(TODAY())-YEAR(Stijgijzerhoezen[Aanschafdatum]))/Stijgijzerhoezen[Afschrijfduur (jaar)]))*IF(Stijgijzerhoezen[Afschrijfdatum]="",1,0)</f>
        <v>8.786666667</v>
      </c>
      <c r="Z23" s="41"/>
      <c r="AA23" s="41"/>
      <c r="AB23" s="53" t="s">
        <v>45</v>
      </c>
      <c r="AC23" s="53" t="s">
        <v>638</v>
      </c>
      <c r="AD23" s="80"/>
      <c r="AE23" s="18"/>
      <c r="AF23" s="18"/>
      <c r="AG23" s="18"/>
      <c r="AH23" s="18"/>
      <c r="AI23" s="18"/>
      <c r="AJ23" s="18"/>
      <c r="AK23" s="18"/>
    </row>
    <row r="24">
      <c r="A24" s="94" t="s">
        <v>1109</v>
      </c>
      <c r="B24" s="53" t="s">
        <v>1103</v>
      </c>
      <c r="C24" s="37">
        <v>22.0</v>
      </c>
      <c r="D24" s="37" t="s">
        <v>1150</v>
      </c>
      <c r="E24" s="37" t="s">
        <v>1151</v>
      </c>
      <c r="F24" s="37" t="s">
        <v>1151</v>
      </c>
      <c r="G24" s="41"/>
      <c r="H24" s="53" t="s">
        <v>92</v>
      </c>
      <c r="I24" s="200" t="s">
        <v>1152</v>
      </c>
      <c r="J24" s="41"/>
      <c r="K24" s="41"/>
      <c r="L24" s="41"/>
      <c r="M24" s="41"/>
      <c r="N24" s="41"/>
      <c r="O24" s="41"/>
      <c r="P24" s="53" t="s">
        <v>70</v>
      </c>
      <c r="Q24" s="196">
        <v>42005.0</v>
      </c>
      <c r="R24" s="41"/>
      <c r="S24" s="41"/>
      <c r="T24" s="53" t="s">
        <v>70</v>
      </c>
      <c r="U24" s="183">
        <v>45741.0</v>
      </c>
      <c r="V24" s="197">
        <v>10.8</v>
      </c>
      <c r="W24" s="41"/>
      <c r="X24" s="37">
        <v>30.0</v>
      </c>
      <c r="Y24" s="181">
        <f>MAX(0.2*Stijgijzerhoezen[Waardering],Stijgijzerhoezen[Waardering]*(1-(YEAR(TODAY())-YEAR(Stijgijzerhoezen[Aanschafdatum]))/Stijgijzerhoezen[Afschrijfduur (jaar)]))*IF(Stijgijzerhoezen[Afschrijfdatum]="",1,0)</f>
        <v>7.2</v>
      </c>
      <c r="Z24" s="41"/>
      <c r="AA24" s="41"/>
      <c r="AB24" s="53" t="s">
        <v>45</v>
      </c>
      <c r="AC24" s="53" t="s">
        <v>638</v>
      </c>
      <c r="AD24" s="80"/>
      <c r="AE24" s="18"/>
      <c r="AF24" s="18"/>
      <c r="AG24" s="18"/>
      <c r="AH24" s="18"/>
      <c r="AI24" s="18"/>
      <c r="AJ24" s="18"/>
      <c r="AK24" s="18"/>
    </row>
    <row r="25">
      <c r="A25" s="94" t="s">
        <v>1109</v>
      </c>
      <c r="B25" s="53" t="s">
        <v>1103</v>
      </c>
      <c r="C25" s="37">
        <v>23.0</v>
      </c>
      <c r="D25" s="37" t="s">
        <v>1153</v>
      </c>
      <c r="E25" s="37" t="s">
        <v>1154</v>
      </c>
      <c r="F25" s="37" t="s">
        <v>1154</v>
      </c>
      <c r="G25" s="41"/>
      <c r="H25" s="53" t="s">
        <v>92</v>
      </c>
      <c r="I25" s="200" t="s">
        <v>1106</v>
      </c>
      <c r="J25" s="41"/>
      <c r="K25" s="41"/>
      <c r="L25" s="41"/>
      <c r="M25" s="41"/>
      <c r="N25" s="41"/>
      <c r="O25" s="41"/>
      <c r="P25" s="53" t="s">
        <v>52</v>
      </c>
      <c r="Q25" s="196">
        <v>45741.0</v>
      </c>
      <c r="R25" s="37" t="s">
        <v>97</v>
      </c>
      <c r="S25" s="37" t="s">
        <v>98</v>
      </c>
      <c r="T25" s="53" t="s">
        <v>52</v>
      </c>
      <c r="U25" s="183">
        <v>45741.0</v>
      </c>
      <c r="V25" s="197">
        <v>10.8</v>
      </c>
      <c r="W25" s="41"/>
      <c r="X25" s="37">
        <v>30.0</v>
      </c>
      <c r="Y25" s="181">
        <f>MAX(0.2*Stijgijzerhoezen[Waardering],Stijgijzerhoezen[Waardering]*(1-(YEAR(TODAY())-YEAR(Stijgijzerhoezen[Aanschafdatum]))/Stijgijzerhoezen[Afschrijfduur (jaar)]))*IF(Stijgijzerhoezen[Afschrijfdatum]="",1,0)</f>
        <v>10.8</v>
      </c>
      <c r="Z25" s="41"/>
      <c r="AA25" s="41"/>
      <c r="AB25" s="53" t="s">
        <v>45</v>
      </c>
      <c r="AC25" s="53" t="s">
        <v>638</v>
      </c>
      <c r="AD25" s="80"/>
      <c r="AE25" s="18"/>
      <c r="AF25" s="18"/>
      <c r="AG25" s="18"/>
      <c r="AH25" s="18"/>
      <c r="AI25" s="18"/>
      <c r="AJ25" s="18"/>
      <c r="AK25" s="18"/>
    </row>
    <row r="26">
      <c r="A26" s="94" t="s">
        <v>1109</v>
      </c>
      <c r="B26" s="53" t="s">
        <v>1103</v>
      </c>
      <c r="C26" s="37">
        <v>24.0</v>
      </c>
      <c r="D26" s="37" t="s">
        <v>1155</v>
      </c>
      <c r="E26" s="37" t="s">
        <v>1156</v>
      </c>
      <c r="F26" s="37" t="s">
        <v>1156</v>
      </c>
      <c r="G26" s="41"/>
      <c r="H26" s="53" t="s">
        <v>92</v>
      </c>
      <c r="I26" s="200" t="s">
        <v>1106</v>
      </c>
      <c r="J26" s="41"/>
      <c r="K26" s="41"/>
      <c r="L26" s="41"/>
      <c r="M26" s="41"/>
      <c r="N26" s="41"/>
      <c r="O26" s="41"/>
      <c r="P26" s="53" t="s">
        <v>52</v>
      </c>
      <c r="Q26" s="196">
        <v>45741.0</v>
      </c>
      <c r="R26" s="37" t="s">
        <v>97</v>
      </c>
      <c r="S26" s="37" t="s">
        <v>98</v>
      </c>
      <c r="T26" s="53" t="s">
        <v>52</v>
      </c>
      <c r="U26" s="183">
        <v>45741.0</v>
      </c>
      <c r="V26" s="197">
        <v>10.8</v>
      </c>
      <c r="W26" s="41"/>
      <c r="X26" s="37">
        <v>30.0</v>
      </c>
      <c r="Y26" s="181">
        <f>MAX(0.2*Stijgijzerhoezen[Waardering],Stijgijzerhoezen[Waardering]*(1-(YEAR(TODAY())-YEAR(Stijgijzerhoezen[Aanschafdatum]))/Stijgijzerhoezen[Afschrijfduur (jaar)]))*IF(Stijgijzerhoezen[Afschrijfdatum]="",1,0)</f>
        <v>10.8</v>
      </c>
      <c r="Z26" s="41"/>
      <c r="AA26" s="41"/>
      <c r="AB26" s="53" t="s">
        <v>45</v>
      </c>
      <c r="AC26" s="53" t="s">
        <v>638</v>
      </c>
      <c r="AD26" s="80"/>
      <c r="AE26" s="18"/>
      <c r="AF26" s="18"/>
      <c r="AG26" s="18"/>
      <c r="AH26" s="18"/>
      <c r="AI26" s="18"/>
      <c r="AJ26" s="18"/>
      <c r="AK26" s="18"/>
    </row>
    <row r="27">
      <c r="A27" s="94" t="s">
        <v>1109</v>
      </c>
      <c r="B27" s="53" t="s">
        <v>1103</v>
      </c>
      <c r="C27" s="37">
        <v>25.0</v>
      </c>
      <c r="D27" s="37" t="s">
        <v>1157</v>
      </c>
      <c r="E27" s="37" t="s">
        <v>1158</v>
      </c>
      <c r="F27" s="37" t="s">
        <v>1158</v>
      </c>
      <c r="G27" s="41"/>
      <c r="H27" s="53" t="s">
        <v>92</v>
      </c>
      <c r="I27" s="200" t="s">
        <v>1106</v>
      </c>
      <c r="J27" s="41"/>
      <c r="K27" s="41"/>
      <c r="L27" s="41"/>
      <c r="M27" s="41"/>
      <c r="N27" s="41"/>
      <c r="O27" s="41"/>
      <c r="P27" s="53" t="s">
        <v>52</v>
      </c>
      <c r="Q27" s="196">
        <v>45841.0</v>
      </c>
      <c r="R27" s="37" t="s">
        <v>1075</v>
      </c>
      <c r="S27" s="41"/>
      <c r="T27" s="53" t="s">
        <v>52</v>
      </c>
      <c r="U27" s="183">
        <v>45841.0</v>
      </c>
      <c r="V27" s="197">
        <v>17.95</v>
      </c>
      <c r="W27" s="41"/>
      <c r="X27" s="37">
        <v>30.0</v>
      </c>
      <c r="Y27" s="181">
        <f>MAX(0.2*Stijgijzerhoezen[Waardering],Stijgijzerhoezen[Waardering]*(1-(YEAR(TODAY())-YEAR(Stijgijzerhoezen[Aanschafdatum]))/Stijgijzerhoezen[Afschrijfduur (jaar)]))*IF(Stijgijzerhoezen[Afschrijfdatum]="",1,0)</f>
        <v>17.95</v>
      </c>
      <c r="Z27" s="41"/>
      <c r="AA27" s="41"/>
      <c r="AB27" s="53" t="s">
        <v>45</v>
      </c>
      <c r="AC27" s="53" t="s">
        <v>638</v>
      </c>
      <c r="AD27" s="80"/>
      <c r="AE27" s="18"/>
      <c r="AF27" s="18"/>
      <c r="AG27" s="18"/>
      <c r="AH27" s="18"/>
      <c r="AI27" s="18"/>
      <c r="AJ27" s="18"/>
      <c r="AK27" s="18"/>
    </row>
    <row r="28">
      <c r="A28" s="94" t="s">
        <v>40</v>
      </c>
      <c r="B28" s="53" t="s">
        <v>1103</v>
      </c>
      <c r="C28" s="37"/>
      <c r="D28" s="37"/>
      <c r="E28" s="37"/>
      <c r="F28" s="37"/>
      <c r="G28" s="41"/>
      <c r="H28" s="53" t="s">
        <v>40</v>
      </c>
      <c r="I28" s="90" t="s">
        <v>340</v>
      </c>
      <c r="J28" s="41"/>
      <c r="K28" s="41"/>
      <c r="L28" s="41"/>
      <c r="M28" s="41"/>
      <c r="N28" s="41"/>
      <c r="O28" s="41"/>
      <c r="P28" s="53" t="s">
        <v>70</v>
      </c>
      <c r="Q28" s="196">
        <v>42005.0</v>
      </c>
      <c r="R28" s="41"/>
      <c r="S28" s="41"/>
      <c r="T28" s="53" t="s">
        <v>70</v>
      </c>
      <c r="U28" s="98">
        <v>45941.0</v>
      </c>
      <c r="V28" s="197">
        <v>10.0</v>
      </c>
      <c r="W28" s="41"/>
      <c r="X28" s="37">
        <v>30.0</v>
      </c>
      <c r="Y28" s="181">
        <f>MAX(0.2*Stijgijzerhoezen[Waardering],Stijgijzerhoezen[Waardering]*(1-(YEAR(TODAY())-YEAR(Stijgijzerhoezen[Aanschafdatum]))/Stijgijzerhoezen[Afschrijfduur (jaar)]))*IF(Stijgijzerhoezen[Afschrijfdatum]="",1,0)</f>
        <v>6.666666667</v>
      </c>
      <c r="Z28" s="41"/>
      <c r="AA28" s="41"/>
      <c r="AB28" s="53" t="s">
        <v>45</v>
      </c>
      <c r="AC28" s="53" t="s">
        <v>638</v>
      </c>
      <c r="AD28" s="80"/>
      <c r="AE28" s="18"/>
      <c r="AF28" s="18"/>
      <c r="AG28" s="18"/>
      <c r="AH28" s="18"/>
      <c r="AI28" s="18"/>
      <c r="AJ28" s="18"/>
      <c r="AK28" s="18"/>
    </row>
    <row r="29">
      <c r="A29" s="94" t="s">
        <v>40</v>
      </c>
      <c r="B29" s="53" t="s">
        <v>1103</v>
      </c>
      <c r="C29" s="37"/>
      <c r="D29" s="37"/>
      <c r="E29" s="37"/>
      <c r="F29" s="37"/>
      <c r="G29" s="41"/>
      <c r="H29" s="53" t="s">
        <v>40</v>
      </c>
      <c r="I29" s="90" t="s">
        <v>340</v>
      </c>
      <c r="J29" s="41"/>
      <c r="K29" s="41"/>
      <c r="L29" s="41"/>
      <c r="M29" s="41"/>
      <c r="N29" s="41"/>
      <c r="O29" s="41"/>
      <c r="P29" s="53" t="s">
        <v>70</v>
      </c>
      <c r="Q29" s="196">
        <v>42005.0</v>
      </c>
      <c r="R29" s="41"/>
      <c r="S29" s="41"/>
      <c r="T29" s="53" t="s">
        <v>70</v>
      </c>
      <c r="U29" s="98">
        <v>45941.0</v>
      </c>
      <c r="V29" s="197">
        <v>10.0</v>
      </c>
      <c r="W29" s="41"/>
      <c r="X29" s="37">
        <v>30.0</v>
      </c>
      <c r="Y29" s="181">
        <f>MAX(0.2*Stijgijzerhoezen[Waardering],Stijgijzerhoezen[Waardering]*(1-(YEAR(TODAY())-YEAR(Stijgijzerhoezen[Aanschafdatum]))/Stijgijzerhoezen[Afschrijfduur (jaar)]))*IF(Stijgijzerhoezen[Afschrijfdatum]="",1,0)</f>
        <v>6.666666667</v>
      </c>
      <c r="Z29" s="41"/>
      <c r="AA29" s="41"/>
      <c r="AB29" s="53" t="s">
        <v>45</v>
      </c>
      <c r="AC29" s="53" t="s">
        <v>638</v>
      </c>
      <c r="AD29" s="80"/>
      <c r="AE29" s="18"/>
      <c r="AF29" s="18"/>
      <c r="AG29" s="18"/>
      <c r="AH29" s="18"/>
      <c r="AI29" s="18"/>
      <c r="AJ29" s="18"/>
      <c r="AK29" s="18"/>
    </row>
    <row r="30">
      <c r="A30" s="94" t="s">
        <v>40</v>
      </c>
      <c r="B30" s="53" t="s">
        <v>1103</v>
      </c>
      <c r="C30" s="37"/>
      <c r="D30" s="37"/>
      <c r="E30" s="37"/>
      <c r="F30" s="37"/>
      <c r="G30" s="41"/>
      <c r="H30" s="53" t="s">
        <v>40</v>
      </c>
      <c r="I30" s="90" t="s">
        <v>340</v>
      </c>
      <c r="J30" s="41"/>
      <c r="K30" s="41"/>
      <c r="L30" s="41"/>
      <c r="M30" s="41"/>
      <c r="N30" s="41"/>
      <c r="O30" s="41"/>
      <c r="P30" s="53" t="s">
        <v>70</v>
      </c>
      <c r="Q30" s="196">
        <v>42005.0</v>
      </c>
      <c r="R30" s="41"/>
      <c r="S30" s="41"/>
      <c r="T30" s="53" t="s">
        <v>70</v>
      </c>
      <c r="U30" s="98">
        <v>45941.0</v>
      </c>
      <c r="V30" s="197">
        <v>10.0</v>
      </c>
      <c r="W30" s="41"/>
      <c r="X30" s="37">
        <v>30.0</v>
      </c>
      <c r="Y30" s="181">
        <f>MAX(0.2*Stijgijzerhoezen[Waardering],Stijgijzerhoezen[Waardering]*(1-(YEAR(TODAY())-YEAR(Stijgijzerhoezen[Aanschafdatum]))/Stijgijzerhoezen[Afschrijfduur (jaar)]))*IF(Stijgijzerhoezen[Afschrijfdatum]="",1,0)</f>
        <v>6.666666667</v>
      </c>
      <c r="Z30" s="41"/>
      <c r="AA30" s="41"/>
      <c r="AB30" s="53" t="s">
        <v>45</v>
      </c>
      <c r="AC30" s="53" t="s">
        <v>638</v>
      </c>
      <c r="AD30" s="80"/>
      <c r="AE30" s="18"/>
      <c r="AF30" s="18"/>
      <c r="AG30" s="18"/>
      <c r="AH30" s="18"/>
      <c r="AI30" s="18"/>
      <c r="AJ30" s="18"/>
      <c r="AK30" s="18"/>
    </row>
    <row r="31">
      <c r="A31" s="94" t="s">
        <v>40</v>
      </c>
      <c r="B31" s="53" t="s">
        <v>1103</v>
      </c>
      <c r="C31" s="37"/>
      <c r="D31" s="37"/>
      <c r="E31" s="37"/>
      <c r="F31" s="37"/>
      <c r="G31" s="41"/>
      <c r="H31" s="53" t="s">
        <v>40</v>
      </c>
      <c r="I31" s="90" t="s">
        <v>340</v>
      </c>
      <c r="J31" s="41"/>
      <c r="K31" s="41"/>
      <c r="L31" s="41"/>
      <c r="M31" s="41"/>
      <c r="N31" s="41"/>
      <c r="O31" s="41"/>
      <c r="P31" s="53" t="s">
        <v>70</v>
      </c>
      <c r="Q31" s="196">
        <v>42005.0</v>
      </c>
      <c r="R31" s="41"/>
      <c r="S31" s="41"/>
      <c r="T31" s="53" t="s">
        <v>70</v>
      </c>
      <c r="U31" s="98">
        <v>45941.0</v>
      </c>
      <c r="V31" s="197">
        <v>10.0</v>
      </c>
      <c r="W31" s="41"/>
      <c r="X31" s="37">
        <v>30.0</v>
      </c>
      <c r="Y31" s="181">
        <f>MAX(0.2*Stijgijzerhoezen[Waardering],Stijgijzerhoezen[Waardering]*(1-(YEAR(TODAY())-YEAR(Stijgijzerhoezen[Aanschafdatum]))/Stijgijzerhoezen[Afschrijfduur (jaar)]))*IF(Stijgijzerhoezen[Afschrijfdatum]="",1,0)</f>
        <v>6.666666667</v>
      </c>
      <c r="Z31" s="41"/>
      <c r="AA31" s="41"/>
      <c r="AB31" s="53" t="s">
        <v>45</v>
      </c>
      <c r="AC31" s="53" t="s">
        <v>638</v>
      </c>
      <c r="AD31" s="80"/>
      <c r="AE31" s="18"/>
      <c r="AF31" s="18"/>
      <c r="AG31" s="18"/>
      <c r="AH31" s="18"/>
      <c r="AI31" s="18"/>
      <c r="AJ31" s="18"/>
      <c r="AK31" s="18"/>
    </row>
    <row r="32">
      <c r="A32" s="94" t="s">
        <v>40</v>
      </c>
      <c r="B32" s="53" t="s">
        <v>1103</v>
      </c>
      <c r="C32" s="37"/>
      <c r="D32" s="37"/>
      <c r="E32" s="37"/>
      <c r="F32" s="37"/>
      <c r="G32" s="41"/>
      <c r="H32" s="53" t="s">
        <v>40</v>
      </c>
      <c r="I32" s="90" t="s">
        <v>340</v>
      </c>
      <c r="J32" s="41"/>
      <c r="K32" s="41"/>
      <c r="L32" s="41"/>
      <c r="M32" s="41"/>
      <c r="N32" s="41"/>
      <c r="O32" s="41"/>
      <c r="P32" s="53" t="s">
        <v>70</v>
      </c>
      <c r="Q32" s="196">
        <v>42005.0</v>
      </c>
      <c r="R32" s="41"/>
      <c r="S32" s="41"/>
      <c r="T32" s="53" t="s">
        <v>70</v>
      </c>
      <c r="U32" s="98">
        <v>45941.0</v>
      </c>
      <c r="V32" s="197">
        <v>10.0</v>
      </c>
      <c r="W32" s="41"/>
      <c r="X32" s="37">
        <v>30.0</v>
      </c>
      <c r="Y32" s="181">
        <f>MAX(0.2*Stijgijzerhoezen[Waardering],Stijgijzerhoezen[Waardering]*(1-(YEAR(TODAY())-YEAR(Stijgijzerhoezen[Aanschafdatum]))/Stijgijzerhoezen[Afschrijfduur (jaar)]))*IF(Stijgijzerhoezen[Afschrijfdatum]="",1,0)</f>
        <v>6.666666667</v>
      </c>
      <c r="Z32" s="41"/>
      <c r="AA32" s="41"/>
      <c r="AB32" s="53" t="s">
        <v>45</v>
      </c>
      <c r="AC32" s="53" t="s">
        <v>638</v>
      </c>
      <c r="AD32" s="80"/>
      <c r="AE32" s="18"/>
      <c r="AF32" s="18"/>
      <c r="AG32" s="18"/>
      <c r="AH32" s="18"/>
      <c r="AI32" s="18"/>
      <c r="AJ32" s="18"/>
      <c r="AK32" s="18"/>
    </row>
    <row r="33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1">
        <f>SUM(Stijgijzerhoezen[Waardering])</f>
        <v>385.55</v>
      </c>
      <c r="W33" s="210"/>
      <c r="X33" s="210"/>
      <c r="Y33" s="211">
        <f>SUM(Stijgijzerhoezen[Afschrijfwaarde])</f>
        <v>265.8233333</v>
      </c>
      <c r="Z33" s="210"/>
      <c r="AA33" s="210"/>
      <c r="AB33" s="210"/>
      <c r="AC33" s="210"/>
      <c r="AD33" s="210"/>
      <c r="AE33" s="212"/>
      <c r="AF33" s="212"/>
      <c r="AG33" s="212"/>
      <c r="AH33" s="212"/>
      <c r="AI33" s="212"/>
      <c r="AJ33" s="212"/>
      <c r="AK33" s="212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</row>
  </sheetData>
  <dataValidations>
    <dataValidation type="list" allowBlank="1" sqref="I2:I32">
      <formula1>"Oranje,Geel,Zwart"</formula1>
    </dataValidation>
    <dataValidation type="list" allowBlank="1" sqref="B2:B32">
      <formula1>"Stijgijzerhoes"</formula1>
    </dataValidation>
    <dataValidation type="list" allowBlank="1" sqref="AC2:AC32">
      <formula1>"Herinventarisatie nodig,Afgeschreven"</formula1>
    </dataValidation>
    <dataValidation type="list" allowBlank="1" sqref="AB2:AB32">
      <formula1>"Matcom,Geen"</formula1>
    </dataValidation>
    <dataValidation type="custom" allowBlank="1" showDropDown="1" sqref="Q2:Q32">
      <formula1>OR(NOT(ISERROR(DATEVALUE(Q2))), AND(ISNUMBER(Q2), LEFT(CELL("format", Q2))="D"))</formula1>
    </dataValidation>
    <dataValidation type="list" allowBlank="1" sqref="P2:P32">
      <formula1>"Factuur,Onbekend,Productiedatum,Schatting"</formula1>
    </dataValidation>
    <dataValidation type="list" allowBlank="1" sqref="T2:T32">
      <formula1>"Factuur,Schatting"</formula1>
    </dataValidation>
    <dataValidation type="custom" allowBlank="1" showDropDown="1" sqref="V2:V32">
      <formula1>AND(ISNUMBER(V2),(NOT(OR(NOT(ISERROR(DATEVALUE(V2))), AND(ISNUMBER(V2), LEFT(CELL("format", V2))="D")))))</formula1>
    </dataValidation>
    <dataValidation type="list" allowBlank="1" sqref="H2:H32">
      <formula1>"Black Diamond,Petzl,Onbekend"</formula1>
    </dataValidation>
  </dataValidations>
  <drawing r:id="rId1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5.25"/>
    <col customWidth="1" min="2" max="2" width="17.13"/>
    <col customWidth="1" min="6" max="7" width="21.5"/>
    <col customWidth="1" min="14" max="14" width="22.75"/>
    <col customWidth="1" min="18" max="18" width="20.25"/>
    <col customWidth="1" min="20" max="20" width="12.75"/>
    <col customWidth="1" min="27" max="27" width="23.88"/>
    <col customWidth="1" min="28" max="28" width="28.13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31" t="s">
        <v>9</v>
      </c>
      <c r="F1" s="31" t="s">
        <v>10</v>
      </c>
      <c r="G1" s="31" t="s">
        <v>7</v>
      </c>
      <c r="H1" s="31" t="s">
        <v>11</v>
      </c>
      <c r="I1" s="31" t="s">
        <v>13</v>
      </c>
      <c r="J1" s="32" t="s">
        <v>14</v>
      </c>
      <c r="K1" s="32" t="s">
        <v>15</v>
      </c>
      <c r="L1" s="32" t="s">
        <v>16</v>
      </c>
      <c r="M1" s="32" t="s">
        <v>17</v>
      </c>
      <c r="N1" s="32" t="s">
        <v>18</v>
      </c>
      <c r="O1" s="31" t="s">
        <v>19</v>
      </c>
      <c r="P1" s="32" t="s">
        <v>325</v>
      </c>
      <c r="Q1" s="32" t="s">
        <v>21</v>
      </c>
      <c r="R1" s="31" t="s">
        <v>22</v>
      </c>
      <c r="S1" s="32" t="s">
        <v>23</v>
      </c>
      <c r="T1" s="31" t="s">
        <v>24</v>
      </c>
      <c r="U1" s="31" t="s">
        <v>33</v>
      </c>
      <c r="V1" s="31" t="s">
        <v>25</v>
      </c>
      <c r="W1" s="31" t="s">
        <v>26</v>
      </c>
      <c r="X1" s="31" t="s">
        <v>27</v>
      </c>
      <c r="Y1" s="31" t="s">
        <v>28</v>
      </c>
      <c r="Z1" s="31" t="s">
        <v>29</v>
      </c>
      <c r="AA1" s="31" t="s">
        <v>30</v>
      </c>
      <c r="AB1" s="31" t="s">
        <v>35</v>
      </c>
      <c r="AC1" s="34"/>
      <c r="AD1" s="34"/>
      <c r="AE1" s="34"/>
      <c r="AF1" s="34"/>
      <c r="AG1" s="34"/>
      <c r="AH1" s="34"/>
      <c r="AI1" s="34"/>
    </row>
    <row r="2">
      <c r="A2" s="94" t="s">
        <v>1159</v>
      </c>
      <c r="B2" s="53" t="s">
        <v>1160</v>
      </c>
      <c r="C2" s="41"/>
      <c r="D2" s="37" t="s">
        <v>1161</v>
      </c>
      <c r="E2" s="63">
        <v>41244.0</v>
      </c>
      <c r="F2" s="53" t="s">
        <v>92</v>
      </c>
      <c r="G2" s="90"/>
      <c r="H2" s="194" t="s">
        <v>1162</v>
      </c>
      <c r="I2" s="41"/>
      <c r="J2" s="41"/>
      <c r="K2" s="41"/>
      <c r="L2" s="41"/>
      <c r="M2" s="41"/>
      <c r="N2" s="53" t="s">
        <v>9</v>
      </c>
      <c r="O2" s="183">
        <v>41244.0</v>
      </c>
      <c r="P2" s="41"/>
      <c r="Q2" s="41"/>
      <c r="R2" s="53" t="s">
        <v>70</v>
      </c>
      <c r="S2" s="183">
        <v>45813.0</v>
      </c>
      <c r="T2" s="197">
        <v>54.0</v>
      </c>
      <c r="U2" s="41"/>
      <c r="V2" s="41"/>
      <c r="W2" s="41"/>
      <c r="X2" s="41"/>
      <c r="Y2" s="41"/>
      <c r="Z2" s="53" t="s">
        <v>45</v>
      </c>
      <c r="AA2" s="37" t="s">
        <v>534</v>
      </c>
      <c r="AB2" s="80"/>
      <c r="AC2" s="18"/>
      <c r="AD2" s="18"/>
      <c r="AE2" s="18"/>
      <c r="AF2" s="18"/>
      <c r="AG2" s="18"/>
      <c r="AH2" s="18"/>
      <c r="AI2" s="18"/>
    </row>
    <row r="3">
      <c r="A3" s="94" t="s">
        <v>1159</v>
      </c>
      <c r="B3" s="53" t="s">
        <v>1160</v>
      </c>
      <c r="C3" s="41"/>
      <c r="D3" s="37" t="s">
        <v>1163</v>
      </c>
      <c r="E3" s="52">
        <v>42948.0</v>
      </c>
      <c r="F3" s="53" t="s">
        <v>92</v>
      </c>
      <c r="G3" s="90"/>
      <c r="H3" s="194" t="s">
        <v>1164</v>
      </c>
      <c r="I3" s="41"/>
      <c r="J3" s="41"/>
      <c r="K3" s="41"/>
      <c r="L3" s="41"/>
      <c r="M3" s="41"/>
      <c r="N3" s="53" t="s">
        <v>9</v>
      </c>
      <c r="O3" s="183">
        <v>42948.0</v>
      </c>
      <c r="P3" s="41"/>
      <c r="Q3" s="41"/>
      <c r="R3" s="53" t="s">
        <v>70</v>
      </c>
      <c r="S3" s="183">
        <v>45813.0</v>
      </c>
      <c r="T3" s="197">
        <v>54.0</v>
      </c>
      <c r="U3" s="41"/>
      <c r="V3" s="41"/>
      <c r="W3" s="41"/>
      <c r="X3" s="41"/>
      <c r="Y3" s="41"/>
      <c r="Z3" s="53" t="s">
        <v>45</v>
      </c>
      <c r="AA3" s="37" t="s">
        <v>534</v>
      </c>
      <c r="AB3" s="80"/>
      <c r="AC3" s="18"/>
      <c r="AD3" s="18"/>
      <c r="AE3" s="18"/>
      <c r="AF3" s="18"/>
      <c r="AG3" s="18"/>
      <c r="AH3" s="18"/>
      <c r="AI3" s="18"/>
    </row>
    <row r="4">
      <c r="A4" s="94" t="s">
        <v>1159</v>
      </c>
      <c r="B4" s="53" t="s">
        <v>1160</v>
      </c>
      <c r="C4" s="41"/>
      <c r="D4" s="37" t="s">
        <v>1165</v>
      </c>
      <c r="E4" s="52">
        <v>45748.0</v>
      </c>
      <c r="F4" s="53" t="s">
        <v>92</v>
      </c>
      <c r="G4" s="90"/>
      <c r="H4" s="194" t="s">
        <v>1166</v>
      </c>
      <c r="I4" s="41"/>
      <c r="J4" s="41"/>
      <c r="K4" s="41"/>
      <c r="L4" s="41"/>
      <c r="M4" s="41"/>
      <c r="N4" s="53" t="s">
        <v>52</v>
      </c>
      <c r="O4" s="183">
        <v>45772.0</v>
      </c>
      <c r="P4" s="41"/>
      <c r="Q4" s="41"/>
      <c r="R4" s="53" t="s">
        <v>52</v>
      </c>
      <c r="S4" s="183">
        <v>45772.0</v>
      </c>
      <c r="T4" s="197">
        <v>54.0</v>
      </c>
      <c r="U4" s="41"/>
      <c r="V4" s="41"/>
      <c r="W4" s="41"/>
      <c r="X4" s="41"/>
      <c r="Y4" s="41"/>
      <c r="Z4" s="53" t="s">
        <v>45</v>
      </c>
      <c r="AA4" s="37" t="s">
        <v>534</v>
      </c>
      <c r="AB4" s="80"/>
      <c r="AC4" s="18"/>
      <c r="AD4" s="18"/>
      <c r="AE4" s="18"/>
      <c r="AF4" s="18"/>
      <c r="AG4" s="18"/>
      <c r="AH4" s="18"/>
      <c r="AI4" s="18"/>
    </row>
    <row r="5">
      <c r="A5" s="94" t="s">
        <v>1159</v>
      </c>
      <c r="B5" s="53" t="s">
        <v>1160</v>
      </c>
      <c r="C5" s="41"/>
      <c r="D5" s="37" t="s">
        <v>1167</v>
      </c>
      <c r="E5" s="52">
        <v>45748.0</v>
      </c>
      <c r="F5" s="53" t="s">
        <v>92</v>
      </c>
      <c r="G5" s="90"/>
      <c r="H5" s="194" t="s">
        <v>1168</v>
      </c>
      <c r="I5" s="41"/>
      <c r="J5" s="41"/>
      <c r="K5" s="41"/>
      <c r="L5" s="41"/>
      <c r="M5" s="41"/>
      <c r="N5" s="53" t="s">
        <v>52</v>
      </c>
      <c r="O5" s="183">
        <v>45772.0</v>
      </c>
      <c r="P5" s="41"/>
      <c r="Q5" s="41"/>
      <c r="R5" s="53" t="s">
        <v>52</v>
      </c>
      <c r="S5" s="183">
        <v>45772.0</v>
      </c>
      <c r="T5" s="197">
        <v>54.0</v>
      </c>
      <c r="U5" s="41"/>
      <c r="V5" s="41"/>
      <c r="W5" s="41"/>
      <c r="X5" s="41"/>
      <c r="Y5" s="41"/>
      <c r="Z5" s="53" t="s">
        <v>45</v>
      </c>
      <c r="AA5" s="37" t="s">
        <v>534</v>
      </c>
      <c r="AB5" s="80"/>
      <c r="AC5" s="18"/>
      <c r="AD5" s="18"/>
      <c r="AE5" s="18"/>
      <c r="AF5" s="18"/>
      <c r="AG5" s="18"/>
      <c r="AH5" s="18"/>
      <c r="AI5" s="18"/>
    </row>
    <row r="6">
      <c r="A6" s="94" t="s">
        <v>1159</v>
      </c>
      <c r="B6" s="53" t="s">
        <v>1160</v>
      </c>
      <c r="C6" s="41"/>
      <c r="D6" s="37" t="s">
        <v>1169</v>
      </c>
      <c r="E6" s="52">
        <v>45748.0</v>
      </c>
      <c r="F6" s="53" t="s">
        <v>92</v>
      </c>
      <c r="G6" s="90"/>
      <c r="H6" s="194" t="s">
        <v>1170</v>
      </c>
      <c r="I6" s="41"/>
      <c r="J6" s="41"/>
      <c r="K6" s="41"/>
      <c r="L6" s="41"/>
      <c r="M6" s="41"/>
      <c r="N6" s="53" t="s">
        <v>52</v>
      </c>
      <c r="O6" s="183">
        <v>45772.0</v>
      </c>
      <c r="P6" s="41"/>
      <c r="Q6" s="41"/>
      <c r="R6" s="53" t="s">
        <v>52</v>
      </c>
      <c r="S6" s="183">
        <v>45772.0</v>
      </c>
      <c r="T6" s="197">
        <v>54.0</v>
      </c>
      <c r="U6" s="41"/>
      <c r="V6" s="41"/>
      <c r="W6" s="41"/>
      <c r="X6" s="41"/>
      <c r="Y6" s="41"/>
      <c r="Z6" s="53" t="s">
        <v>45</v>
      </c>
      <c r="AA6" s="37" t="s">
        <v>534</v>
      </c>
      <c r="AB6" s="80"/>
      <c r="AC6" s="18"/>
      <c r="AD6" s="18"/>
      <c r="AE6" s="18"/>
      <c r="AF6" s="18"/>
      <c r="AG6" s="18"/>
      <c r="AH6" s="18"/>
      <c r="AI6" s="18"/>
    </row>
    <row r="7">
      <c r="A7" s="94" t="s">
        <v>1171</v>
      </c>
      <c r="B7" s="53" t="s">
        <v>1160</v>
      </c>
      <c r="C7" s="41"/>
      <c r="D7" s="37" t="s">
        <v>1172</v>
      </c>
      <c r="E7" s="52">
        <v>42887.0</v>
      </c>
      <c r="F7" s="53" t="s">
        <v>489</v>
      </c>
      <c r="G7" s="90"/>
      <c r="H7" s="194" t="s">
        <v>1173</v>
      </c>
      <c r="I7" s="41"/>
      <c r="J7" s="41"/>
      <c r="K7" s="41"/>
      <c r="L7" s="41"/>
      <c r="M7" s="41"/>
      <c r="N7" s="53" t="s">
        <v>9</v>
      </c>
      <c r="O7" s="183">
        <v>42887.0</v>
      </c>
      <c r="P7" s="41"/>
      <c r="Q7" s="41"/>
      <c r="R7" s="53" t="s">
        <v>70</v>
      </c>
      <c r="S7" s="183">
        <v>45813.0</v>
      </c>
      <c r="T7" s="197">
        <v>75.0</v>
      </c>
      <c r="U7" s="41"/>
      <c r="V7" s="41"/>
      <c r="W7" s="41"/>
      <c r="X7" s="41"/>
      <c r="Y7" s="41"/>
      <c r="Z7" s="53" t="s">
        <v>45</v>
      </c>
      <c r="AA7" s="37" t="s">
        <v>534</v>
      </c>
      <c r="AB7" s="80"/>
      <c r="AC7" s="18"/>
      <c r="AD7" s="18"/>
      <c r="AE7" s="18"/>
      <c r="AF7" s="18"/>
      <c r="AG7" s="18"/>
      <c r="AH7" s="18"/>
      <c r="AI7" s="18"/>
    </row>
    <row r="8">
      <c r="A8" s="94" t="s">
        <v>1174</v>
      </c>
      <c r="B8" s="53" t="s">
        <v>1175</v>
      </c>
      <c r="C8" s="41"/>
      <c r="D8" s="37" t="s">
        <v>1176</v>
      </c>
      <c r="E8" s="52">
        <v>42583.0</v>
      </c>
      <c r="F8" s="53" t="s">
        <v>1177</v>
      </c>
      <c r="G8" s="90"/>
      <c r="H8" s="194" t="s">
        <v>1178</v>
      </c>
      <c r="I8" s="41"/>
      <c r="J8" s="41"/>
      <c r="K8" s="41"/>
      <c r="L8" s="41"/>
      <c r="M8" s="41"/>
      <c r="N8" s="53" t="s">
        <v>9</v>
      </c>
      <c r="O8" s="183">
        <v>42583.0</v>
      </c>
      <c r="P8" s="41"/>
      <c r="Q8" s="41"/>
      <c r="R8" s="53" t="s">
        <v>70</v>
      </c>
      <c r="S8" s="183">
        <v>45813.0</v>
      </c>
      <c r="T8" s="197">
        <v>13.0</v>
      </c>
      <c r="U8" s="41"/>
      <c r="V8" s="41"/>
      <c r="W8" s="41"/>
      <c r="X8" s="41"/>
      <c r="Y8" s="41"/>
      <c r="Z8" s="53" t="s">
        <v>45</v>
      </c>
      <c r="AA8" s="37" t="s">
        <v>534</v>
      </c>
      <c r="AB8" s="80"/>
      <c r="AC8" s="18"/>
      <c r="AD8" s="18"/>
      <c r="AE8" s="18"/>
      <c r="AF8" s="18"/>
      <c r="AG8" s="18"/>
      <c r="AH8" s="18"/>
      <c r="AI8" s="18"/>
    </row>
    <row r="9">
      <c r="A9" s="94" t="s">
        <v>1179</v>
      </c>
      <c r="B9" s="53" t="s">
        <v>1180</v>
      </c>
      <c r="C9" s="41"/>
      <c r="D9" s="37" t="s">
        <v>1181</v>
      </c>
      <c r="E9" s="41"/>
      <c r="F9" s="53" t="s">
        <v>92</v>
      </c>
      <c r="G9" s="90"/>
      <c r="H9" s="195"/>
      <c r="I9" s="41"/>
      <c r="J9" s="41"/>
      <c r="K9" s="41"/>
      <c r="L9" s="41"/>
      <c r="M9" s="41"/>
      <c r="N9" s="53" t="s">
        <v>40</v>
      </c>
      <c r="O9" s="41"/>
      <c r="P9" s="41"/>
      <c r="Q9" s="41"/>
      <c r="R9" s="53" t="s">
        <v>70</v>
      </c>
      <c r="S9" s="183">
        <v>45813.0</v>
      </c>
      <c r="T9" s="197">
        <v>24.0</v>
      </c>
      <c r="U9" s="41"/>
      <c r="V9" s="41"/>
      <c r="W9" s="41"/>
      <c r="X9" s="41"/>
      <c r="Y9" s="41"/>
      <c r="Z9" s="53" t="s">
        <v>45</v>
      </c>
      <c r="AA9" s="37" t="s">
        <v>534</v>
      </c>
      <c r="AB9" s="80"/>
      <c r="AC9" s="18"/>
      <c r="AD9" s="18"/>
      <c r="AE9" s="18"/>
      <c r="AF9" s="18"/>
      <c r="AG9" s="18"/>
      <c r="AH9" s="18"/>
      <c r="AI9" s="18"/>
    </row>
    <row r="10">
      <c r="A10" s="94" t="s">
        <v>1179</v>
      </c>
      <c r="B10" s="53" t="s">
        <v>1180</v>
      </c>
      <c r="C10" s="41"/>
      <c r="D10" s="37" t="s">
        <v>1182</v>
      </c>
      <c r="E10" s="41"/>
      <c r="F10" s="53" t="s">
        <v>92</v>
      </c>
      <c r="G10" s="90"/>
      <c r="H10" s="195"/>
      <c r="I10" s="41"/>
      <c r="J10" s="41"/>
      <c r="K10" s="41"/>
      <c r="L10" s="41"/>
      <c r="M10" s="41"/>
      <c r="N10" s="53" t="s">
        <v>40</v>
      </c>
      <c r="O10" s="41"/>
      <c r="P10" s="41"/>
      <c r="Q10" s="41"/>
      <c r="R10" s="53" t="s">
        <v>70</v>
      </c>
      <c r="S10" s="183">
        <v>45813.0</v>
      </c>
      <c r="T10" s="197">
        <v>24.0</v>
      </c>
      <c r="U10" s="41"/>
      <c r="V10" s="41"/>
      <c r="W10" s="41"/>
      <c r="X10" s="41"/>
      <c r="Y10" s="41"/>
      <c r="Z10" s="53" t="s">
        <v>45</v>
      </c>
      <c r="AA10" s="37" t="s">
        <v>534</v>
      </c>
      <c r="AB10" s="80"/>
      <c r="AC10" s="18"/>
      <c r="AD10" s="18"/>
      <c r="AE10" s="18"/>
      <c r="AF10" s="18"/>
      <c r="AG10" s="18"/>
      <c r="AH10" s="18"/>
      <c r="AI10" s="18"/>
    </row>
    <row r="11">
      <c r="A11" s="94" t="s">
        <v>1183</v>
      </c>
      <c r="B11" s="53" t="s">
        <v>1184</v>
      </c>
      <c r="C11" s="41"/>
      <c r="D11" s="37" t="s">
        <v>1185</v>
      </c>
      <c r="E11" s="52">
        <v>40940.0</v>
      </c>
      <c r="F11" s="53" t="s">
        <v>489</v>
      </c>
      <c r="G11" s="90"/>
      <c r="H11" s="194" t="str">
        <f>"0212"</f>
        <v>0212</v>
      </c>
      <c r="I11" s="37" t="s">
        <v>1186</v>
      </c>
      <c r="J11" s="41"/>
      <c r="K11" s="41"/>
      <c r="L11" s="41"/>
      <c r="M11" s="41"/>
      <c r="N11" s="53" t="s">
        <v>9</v>
      </c>
      <c r="O11" s="183">
        <v>40940.0</v>
      </c>
      <c r="P11" s="41"/>
      <c r="Q11" s="41"/>
      <c r="R11" s="53" t="s">
        <v>70</v>
      </c>
      <c r="S11" s="183">
        <v>45813.0</v>
      </c>
      <c r="T11" s="197">
        <v>87.0</v>
      </c>
      <c r="U11" s="41"/>
      <c r="V11" s="41"/>
      <c r="W11" s="41"/>
      <c r="X11" s="41"/>
      <c r="Y11" s="41"/>
      <c r="Z11" s="53" t="s">
        <v>45</v>
      </c>
      <c r="AA11" s="37" t="s">
        <v>534</v>
      </c>
      <c r="AB11" s="80"/>
      <c r="AC11" s="18"/>
      <c r="AD11" s="18"/>
      <c r="AE11" s="18"/>
      <c r="AF11" s="18"/>
      <c r="AG11" s="18"/>
      <c r="AH11" s="18"/>
      <c r="AI11" s="18"/>
    </row>
    <row r="12">
      <c r="A12" s="94" t="s">
        <v>1187</v>
      </c>
      <c r="B12" s="53" t="s">
        <v>1188</v>
      </c>
      <c r="C12" s="41"/>
      <c r="D12" s="37" t="s">
        <v>1189</v>
      </c>
      <c r="E12" s="52">
        <v>45047.0</v>
      </c>
      <c r="F12" s="53" t="s">
        <v>92</v>
      </c>
      <c r="G12" s="37" t="s">
        <v>1190</v>
      </c>
      <c r="H12" s="194" t="s">
        <v>1191</v>
      </c>
      <c r="I12" s="37" t="s">
        <v>1192</v>
      </c>
      <c r="J12" s="41"/>
      <c r="K12" s="41"/>
      <c r="L12" s="41"/>
      <c r="M12" s="41"/>
      <c r="N12" s="53" t="s">
        <v>9</v>
      </c>
      <c r="O12" s="183">
        <v>45047.0</v>
      </c>
      <c r="P12" s="41"/>
      <c r="Q12" s="41"/>
      <c r="R12" s="53" t="s">
        <v>70</v>
      </c>
      <c r="S12" s="183">
        <v>45813.0</v>
      </c>
      <c r="T12" s="197">
        <v>9.6</v>
      </c>
      <c r="U12" s="41"/>
      <c r="V12" s="41"/>
      <c r="W12" s="41"/>
      <c r="X12" s="41"/>
      <c r="Y12" s="41"/>
      <c r="Z12" s="53" t="s">
        <v>45</v>
      </c>
      <c r="AA12" s="37" t="s">
        <v>534</v>
      </c>
      <c r="AB12" s="80"/>
      <c r="AC12" s="18"/>
      <c r="AD12" s="18"/>
      <c r="AE12" s="18"/>
      <c r="AF12" s="18"/>
      <c r="AG12" s="18"/>
      <c r="AH12" s="18"/>
      <c r="AI12" s="18"/>
    </row>
    <row r="13">
      <c r="A13" s="94" t="s">
        <v>1187</v>
      </c>
      <c r="B13" s="53" t="s">
        <v>1188</v>
      </c>
      <c r="C13" s="41"/>
      <c r="D13" s="37" t="s">
        <v>1193</v>
      </c>
      <c r="E13" s="52">
        <v>45047.0</v>
      </c>
      <c r="F13" s="53" t="s">
        <v>92</v>
      </c>
      <c r="G13" s="37" t="s">
        <v>1190</v>
      </c>
      <c r="H13" s="194" t="s">
        <v>1194</v>
      </c>
      <c r="I13" s="37" t="s">
        <v>1192</v>
      </c>
      <c r="J13" s="41"/>
      <c r="K13" s="41"/>
      <c r="L13" s="41"/>
      <c r="M13" s="41"/>
      <c r="N13" s="53" t="s">
        <v>9</v>
      </c>
      <c r="O13" s="183">
        <v>45047.0</v>
      </c>
      <c r="P13" s="41"/>
      <c r="Q13" s="41"/>
      <c r="R13" s="53" t="s">
        <v>70</v>
      </c>
      <c r="S13" s="183">
        <v>45813.0</v>
      </c>
      <c r="T13" s="197">
        <v>9.6</v>
      </c>
      <c r="U13" s="41"/>
      <c r="V13" s="41"/>
      <c r="W13" s="41"/>
      <c r="X13" s="41"/>
      <c r="Y13" s="41"/>
      <c r="Z13" s="53" t="s">
        <v>45</v>
      </c>
      <c r="AA13" s="37" t="s">
        <v>534</v>
      </c>
      <c r="AB13" s="80"/>
      <c r="AC13" s="18"/>
      <c r="AD13" s="18"/>
      <c r="AE13" s="18"/>
      <c r="AF13" s="18"/>
      <c r="AG13" s="18"/>
      <c r="AH13" s="18"/>
      <c r="AI13" s="18"/>
    </row>
    <row r="14">
      <c r="A14" s="94" t="s">
        <v>1187</v>
      </c>
      <c r="B14" s="53" t="s">
        <v>1188</v>
      </c>
      <c r="C14" s="41"/>
      <c r="D14" s="37" t="s">
        <v>1195</v>
      </c>
      <c r="E14" s="52">
        <v>45047.0</v>
      </c>
      <c r="F14" s="53" t="s">
        <v>92</v>
      </c>
      <c r="G14" s="37" t="s">
        <v>1190</v>
      </c>
      <c r="H14" s="194" t="s">
        <v>1196</v>
      </c>
      <c r="I14" s="37" t="s">
        <v>1192</v>
      </c>
      <c r="J14" s="41"/>
      <c r="K14" s="41"/>
      <c r="L14" s="41"/>
      <c r="M14" s="41"/>
      <c r="N14" s="53" t="s">
        <v>9</v>
      </c>
      <c r="O14" s="183">
        <v>45047.0</v>
      </c>
      <c r="P14" s="41"/>
      <c r="Q14" s="41"/>
      <c r="R14" s="53" t="s">
        <v>70</v>
      </c>
      <c r="S14" s="183">
        <v>45813.0</v>
      </c>
      <c r="T14" s="197">
        <v>9.6</v>
      </c>
      <c r="U14" s="41"/>
      <c r="V14" s="41"/>
      <c r="W14" s="41"/>
      <c r="X14" s="41"/>
      <c r="Y14" s="41"/>
      <c r="Z14" s="53" t="s">
        <v>45</v>
      </c>
      <c r="AA14" s="37" t="s">
        <v>534</v>
      </c>
      <c r="AB14" s="80"/>
      <c r="AC14" s="18"/>
      <c r="AD14" s="18"/>
      <c r="AE14" s="18"/>
      <c r="AF14" s="18"/>
      <c r="AG14" s="18"/>
      <c r="AH14" s="18"/>
      <c r="AI14" s="18"/>
    </row>
    <row r="15">
      <c r="A15" s="94" t="s">
        <v>1187</v>
      </c>
      <c r="B15" s="53" t="s">
        <v>1188</v>
      </c>
      <c r="C15" s="41"/>
      <c r="D15" s="37" t="s">
        <v>1197</v>
      </c>
      <c r="E15" s="52">
        <v>44256.0</v>
      </c>
      <c r="F15" s="53" t="s">
        <v>92</v>
      </c>
      <c r="G15" s="37" t="s">
        <v>1190</v>
      </c>
      <c r="H15" s="194" t="s">
        <v>1198</v>
      </c>
      <c r="I15" s="37" t="s">
        <v>1192</v>
      </c>
      <c r="J15" s="41"/>
      <c r="K15" s="41"/>
      <c r="L15" s="41"/>
      <c r="M15" s="41"/>
      <c r="N15" s="53" t="s">
        <v>9</v>
      </c>
      <c r="O15" s="183">
        <v>44256.0</v>
      </c>
      <c r="P15" s="41"/>
      <c r="Q15" s="41"/>
      <c r="R15" s="53" t="s">
        <v>70</v>
      </c>
      <c r="S15" s="183">
        <v>45813.0</v>
      </c>
      <c r="T15" s="197">
        <v>9.6</v>
      </c>
      <c r="U15" s="41"/>
      <c r="V15" s="41"/>
      <c r="W15" s="41"/>
      <c r="X15" s="41"/>
      <c r="Y15" s="41"/>
      <c r="Z15" s="53" t="s">
        <v>45</v>
      </c>
      <c r="AA15" s="37" t="s">
        <v>534</v>
      </c>
      <c r="AB15" s="80"/>
      <c r="AC15" s="18"/>
      <c r="AD15" s="18"/>
      <c r="AE15" s="18"/>
      <c r="AF15" s="18"/>
      <c r="AG15" s="18"/>
      <c r="AH15" s="18"/>
      <c r="AI15" s="18"/>
    </row>
    <row r="16">
      <c r="A16" s="94" t="s">
        <v>1187</v>
      </c>
      <c r="B16" s="53" t="s">
        <v>1188</v>
      </c>
      <c r="C16" s="41"/>
      <c r="D16" s="37" t="s">
        <v>1199</v>
      </c>
      <c r="E16" s="52">
        <v>45047.0</v>
      </c>
      <c r="F16" s="53" t="s">
        <v>92</v>
      </c>
      <c r="G16" s="37" t="s">
        <v>1190</v>
      </c>
      <c r="H16" s="194" t="s">
        <v>1200</v>
      </c>
      <c r="I16" s="37" t="s">
        <v>1192</v>
      </c>
      <c r="J16" s="41"/>
      <c r="K16" s="41"/>
      <c r="L16" s="41"/>
      <c r="M16" s="41"/>
      <c r="N16" s="53" t="s">
        <v>9</v>
      </c>
      <c r="O16" s="183">
        <v>45047.0</v>
      </c>
      <c r="P16" s="41"/>
      <c r="Q16" s="41"/>
      <c r="R16" s="53" t="s">
        <v>70</v>
      </c>
      <c r="S16" s="183">
        <v>45813.0</v>
      </c>
      <c r="T16" s="197">
        <v>9.6</v>
      </c>
      <c r="U16" s="41"/>
      <c r="V16" s="41"/>
      <c r="W16" s="41"/>
      <c r="X16" s="41"/>
      <c r="Y16" s="41"/>
      <c r="Z16" s="53" t="s">
        <v>45</v>
      </c>
      <c r="AA16" s="37" t="s">
        <v>534</v>
      </c>
      <c r="AB16" s="80"/>
      <c r="AC16" s="18"/>
      <c r="AD16" s="18"/>
      <c r="AE16" s="18"/>
      <c r="AF16" s="18"/>
      <c r="AG16" s="18"/>
      <c r="AH16" s="18"/>
      <c r="AI16" s="18"/>
    </row>
    <row r="17">
      <c r="A17" s="94" t="s">
        <v>1187</v>
      </c>
      <c r="B17" s="53" t="s">
        <v>1188</v>
      </c>
      <c r="C17" s="41"/>
      <c r="D17" s="37" t="s">
        <v>1201</v>
      </c>
      <c r="E17" s="52">
        <v>44378.0</v>
      </c>
      <c r="F17" s="53" t="s">
        <v>92</v>
      </c>
      <c r="G17" s="37" t="s">
        <v>1190</v>
      </c>
      <c r="H17" s="194" t="s">
        <v>1202</v>
      </c>
      <c r="I17" s="37" t="s">
        <v>1192</v>
      </c>
      <c r="J17" s="41"/>
      <c r="K17" s="41"/>
      <c r="L17" s="41"/>
      <c r="M17" s="41"/>
      <c r="N17" s="53" t="s">
        <v>9</v>
      </c>
      <c r="O17" s="183">
        <v>44378.0</v>
      </c>
      <c r="P17" s="41"/>
      <c r="Q17" s="41"/>
      <c r="R17" s="53" t="s">
        <v>70</v>
      </c>
      <c r="S17" s="183">
        <v>45813.0</v>
      </c>
      <c r="T17" s="197">
        <v>9.6</v>
      </c>
      <c r="U17" s="41"/>
      <c r="V17" s="41"/>
      <c r="W17" s="41"/>
      <c r="X17" s="41"/>
      <c r="Y17" s="41"/>
      <c r="Z17" s="53" t="s">
        <v>45</v>
      </c>
      <c r="AA17" s="37" t="s">
        <v>534</v>
      </c>
      <c r="AB17" s="80"/>
      <c r="AC17" s="18"/>
      <c r="AD17" s="18"/>
      <c r="AE17" s="18"/>
      <c r="AF17" s="18"/>
      <c r="AG17" s="18"/>
      <c r="AH17" s="18"/>
      <c r="AI17" s="18"/>
    </row>
    <row r="18">
      <c r="A18" s="94" t="s">
        <v>1187</v>
      </c>
      <c r="B18" s="53" t="s">
        <v>1188</v>
      </c>
      <c r="C18" s="41"/>
      <c r="D18" s="37" t="s">
        <v>1203</v>
      </c>
      <c r="E18" s="52">
        <v>45047.0</v>
      </c>
      <c r="F18" s="53" t="s">
        <v>92</v>
      </c>
      <c r="G18" s="37" t="s">
        <v>1190</v>
      </c>
      <c r="H18" s="194" t="s">
        <v>1204</v>
      </c>
      <c r="I18" s="37" t="s">
        <v>1192</v>
      </c>
      <c r="J18" s="41"/>
      <c r="K18" s="41"/>
      <c r="L18" s="41"/>
      <c r="M18" s="41"/>
      <c r="N18" s="53" t="s">
        <v>9</v>
      </c>
      <c r="O18" s="183">
        <v>45047.0</v>
      </c>
      <c r="P18" s="41"/>
      <c r="Q18" s="41"/>
      <c r="R18" s="53" t="s">
        <v>70</v>
      </c>
      <c r="S18" s="183">
        <v>45813.0</v>
      </c>
      <c r="T18" s="197">
        <v>9.6</v>
      </c>
      <c r="U18" s="41"/>
      <c r="V18" s="41"/>
      <c r="W18" s="41"/>
      <c r="X18" s="41"/>
      <c r="Y18" s="41"/>
      <c r="Z18" s="53" t="s">
        <v>45</v>
      </c>
      <c r="AA18" s="37" t="s">
        <v>534</v>
      </c>
      <c r="AB18" s="80"/>
      <c r="AC18" s="18"/>
      <c r="AD18" s="18"/>
      <c r="AE18" s="18"/>
      <c r="AF18" s="18"/>
      <c r="AG18" s="18"/>
      <c r="AH18" s="18"/>
      <c r="AI18" s="18"/>
    </row>
    <row r="19">
      <c r="A19" s="94" t="s">
        <v>1187</v>
      </c>
      <c r="B19" s="53" t="s">
        <v>1188</v>
      </c>
      <c r="C19" s="41"/>
      <c r="D19" s="37" t="s">
        <v>1205</v>
      </c>
      <c r="E19" s="52">
        <v>45047.0</v>
      </c>
      <c r="F19" s="53" t="s">
        <v>92</v>
      </c>
      <c r="G19" s="37" t="s">
        <v>1190</v>
      </c>
      <c r="H19" s="194" t="s">
        <v>1206</v>
      </c>
      <c r="I19" s="37" t="s">
        <v>1192</v>
      </c>
      <c r="J19" s="41"/>
      <c r="K19" s="41"/>
      <c r="L19" s="41"/>
      <c r="M19" s="41"/>
      <c r="N19" s="53" t="s">
        <v>9</v>
      </c>
      <c r="O19" s="183">
        <v>45047.0</v>
      </c>
      <c r="P19" s="41"/>
      <c r="Q19" s="41"/>
      <c r="R19" s="53" t="s">
        <v>70</v>
      </c>
      <c r="S19" s="183">
        <v>45813.0</v>
      </c>
      <c r="T19" s="197">
        <v>9.6</v>
      </c>
      <c r="U19" s="41"/>
      <c r="V19" s="41"/>
      <c r="W19" s="41"/>
      <c r="X19" s="41"/>
      <c r="Y19" s="41"/>
      <c r="Z19" s="53" t="s">
        <v>45</v>
      </c>
      <c r="AA19" s="37" t="s">
        <v>534</v>
      </c>
      <c r="AB19" s="80"/>
      <c r="AC19" s="18"/>
      <c r="AD19" s="18"/>
      <c r="AE19" s="18"/>
      <c r="AF19" s="18"/>
      <c r="AG19" s="18"/>
      <c r="AH19" s="18"/>
      <c r="AI19" s="18"/>
    </row>
    <row r="20">
      <c r="A20" s="94" t="s">
        <v>1187</v>
      </c>
      <c r="B20" s="53" t="s">
        <v>1188</v>
      </c>
      <c r="C20" s="41"/>
      <c r="D20" s="37" t="s">
        <v>1207</v>
      </c>
      <c r="E20" s="52">
        <v>45047.0</v>
      </c>
      <c r="F20" s="53" t="s">
        <v>92</v>
      </c>
      <c r="G20" s="37" t="s">
        <v>1190</v>
      </c>
      <c r="H20" s="194" t="s">
        <v>1208</v>
      </c>
      <c r="I20" s="37" t="s">
        <v>1192</v>
      </c>
      <c r="J20" s="41"/>
      <c r="K20" s="41"/>
      <c r="L20" s="41"/>
      <c r="M20" s="41"/>
      <c r="N20" s="53" t="s">
        <v>9</v>
      </c>
      <c r="O20" s="183">
        <v>45047.0</v>
      </c>
      <c r="P20" s="41"/>
      <c r="Q20" s="41"/>
      <c r="R20" s="53" t="s">
        <v>70</v>
      </c>
      <c r="S20" s="183">
        <v>45813.0</v>
      </c>
      <c r="T20" s="197">
        <v>9.6</v>
      </c>
      <c r="U20" s="41"/>
      <c r="V20" s="41"/>
      <c r="W20" s="41"/>
      <c r="X20" s="41"/>
      <c r="Y20" s="41"/>
      <c r="Z20" s="53" t="s">
        <v>45</v>
      </c>
      <c r="AA20" s="37" t="s">
        <v>534</v>
      </c>
      <c r="AB20" s="80"/>
      <c r="AC20" s="18"/>
      <c r="AD20" s="18"/>
      <c r="AE20" s="18"/>
      <c r="AF20" s="18"/>
      <c r="AG20" s="18"/>
      <c r="AH20" s="18"/>
      <c r="AI20" s="18"/>
    </row>
    <row r="21">
      <c r="A21" s="94" t="s">
        <v>1187</v>
      </c>
      <c r="B21" s="53" t="s">
        <v>1188</v>
      </c>
      <c r="C21" s="41"/>
      <c r="D21" s="37" t="s">
        <v>1209</v>
      </c>
      <c r="E21" s="52">
        <v>44256.0</v>
      </c>
      <c r="F21" s="53" t="s">
        <v>92</v>
      </c>
      <c r="G21" s="37" t="s">
        <v>1190</v>
      </c>
      <c r="H21" s="194" t="s">
        <v>1210</v>
      </c>
      <c r="I21" s="37" t="s">
        <v>1192</v>
      </c>
      <c r="J21" s="41"/>
      <c r="K21" s="41"/>
      <c r="L21" s="41"/>
      <c r="M21" s="41"/>
      <c r="N21" s="53" t="s">
        <v>9</v>
      </c>
      <c r="O21" s="183">
        <v>44256.0</v>
      </c>
      <c r="P21" s="41"/>
      <c r="Q21" s="41"/>
      <c r="R21" s="53" t="s">
        <v>70</v>
      </c>
      <c r="S21" s="183">
        <v>45813.0</v>
      </c>
      <c r="T21" s="197">
        <v>9.6</v>
      </c>
      <c r="U21" s="41"/>
      <c r="V21" s="41"/>
      <c r="W21" s="41"/>
      <c r="X21" s="41"/>
      <c r="Y21" s="41"/>
      <c r="Z21" s="53" t="s">
        <v>45</v>
      </c>
      <c r="AA21" s="37" t="s">
        <v>534</v>
      </c>
      <c r="AB21" s="80"/>
      <c r="AC21" s="18"/>
      <c r="AD21" s="18"/>
      <c r="AE21" s="18"/>
      <c r="AF21" s="18"/>
      <c r="AG21" s="18"/>
      <c r="AH21" s="18"/>
      <c r="AI21" s="18"/>
    </row>
    <row r="22">
      <c r="A22" s="94" t="s">
        <v>1187</v>
      </c>
      <c r="B22" s="53" t="s">
        <v>1188</v>
      </c>
      <c r="C22" s="41"/>
      <c r="D22" s="37" t="s">
        <v>1211</v>
      </c>
      <c r="E22" s="52">
        <v>45047.0</v>
      </c>
      <c r="F22" s="53" t="s">
        <v>92</v>
      </c>
      <c r="G22" s="37" t="s">
        <v>1190</v>
      </c>
      <c r="H22" s="194" t="s">
        <v>1212</v>
      </c>
      <c r="I22" s="37" t="s">
        <v>1192</v>
      </c>
      <c r="J22" s="41"/>
      <c r="K22" s="41"/>
      <c r="L22" s="41"/>
      <c r="M22" s="41"/>
      <c r="N22" s="53" t="s">
        <v>9</v>
      </c>
      <c r="O22" s="183">
        <v>45047.0</v>
      </c>
      <c r="P22" s="41"/>
      <c r="Q22" s="41"/>
      <c r="R22" s="53" t="s">
        <v>70</v>
      </c>
      <c r="S22" s="183">
        <v>45813.0</v>
      </c>
      <c r="T22" s="197">
        <v>9.6</v>
      </c>
      <c r="U22" s="41"/>
      <c r="V22" s="41"/>
      <c r="W22" s="41"/>
      <c r="X22" s="41"/>
      <c r="Y22" s="41"/>
      <c r="Z22" s="53" t="s">
        <v>45</v>
      </c>
      <c r="AA22" s="37" t="s">
        <v>534</v>
      </c>
      <c r="AB22" s="80"/>
      <c r="AC22" s="18"/>
      <c r="AD22" s="18"/>
      <c r="AE22" s="18"/>
      <c r="AF22" s="18"/>
      <c r="AG22" s="18"/>
      <c r="AH22" s="18"/>
      <c r="AI22" s="18"/>
    </row>
    <row r="23">
      <c r="A23" s="94" t="s">
        <v>1187</v>
      </c>
      <c r="B23" s="53" t="s">
        <v>1188</v>
      </c>
      <c r="C23" s="41"/>
      <c r="D23" s="37" t="s">
        <v>1213</v>
      </c>
      <c r="E23" s="52">
        <v>44256.0</v>
      </c>
      <c r="F23" s="53" t="s">
        <v>92</v>
      </c>
      <c r="G23" s="37" t="s">
        <v>1190</v>
      </c>
      <c r="H23" s="194" t="s">
        <v>1214</v>
      </c>
      <c r="I23" s="37" t="s">
        <v>1192</v>
      </c>
      <c r="J23" s="41"/>
      <c r="K23" s="41"/>
      <c r="L23" s="41"/>
      <c r="M23" s="41"/>
      <c r="N23" s="53" t="s">
        <v>9</v>
      </c>
      <c r="O23" s="183">
        <v>44256.0</v>
      </c>
      <c r="P23" s="41"/>
      <c r="Q23" s="41"/>
      <c r="R23" s="53" t="s">
        <v>70</v>
      </c>
      <c r="S23" s="183">
        <v>45813.0</v>
      </c>
      <c r="T23" s="197">
        <v>9.6</v>
      </c>
      <c r="U23" s="41"/>
      <c r="V23" s="41"/>
      <c r="W23" s="41"/>
      <c r="X23" s="41"/>
      <c r="Y23" s="41"/>
      <c r="Z23" s="53" t="s">
        <v>45</v>
      </c>
      <c r="AA23" s="37" t="s">
        <v>534</v>
      </c>
      <c r="AB23" s="80"/>
      <c r="AC23" s="18"/>
      <c r="AD23" s="18"/>
      <c r="AE23" s="18"/>
      <c r="AF23" s="18"/>
      <c r="AG23" s="18"/>
      <c r="AH23" s="18"/>
      <c r="AI23" s="18"/>
    </row>
    <row r="24">
      <c r="A24" s="94" t="s">
        <v>1187</v>
      </c>
      <c r="B24" s="53" t="s">
        <v>1188</v>
      </c>
      <c r="C24" s="41"/>
      <c r="D24" s="37" t="s">
        <v>1215</v>
      </c>
      <c r="E24" s="52">
        <v>45047.0</v>
      </c>
      <c r="F24" s="53" t="s">
        <v>92</v>
      </c>
      <c r="G24" s="37" t="s">
        <v>1190</v>
      </c>
      <c r="H24" s="194" t="s">
        <v>1216</v>
      </c>
      <c r="I24" s="37" t="s">
        <v>1192</v>
      </c>
      <c r="J24" s="41"/>
      <c r="K24" s="41"/>
      <c r="L24" s="41"/>
      <c r="M24" s="41"/>
      <c r="N24" s="53" t="s">
        <v>9</v>
      </c>
      <c r="O24" s="183">
        <v>45047.0</v>
      </c>
      <c r="P24" s="41"/>
      <c r="Q24" s="41"/>
      <c r="R24" s="53" t="s">
        <v>70</v>
      </c>
      <c r="S24" s="183">
        <v>45813.0</v>
      </c>
      <c r="T24" s="197">
        <v>9.6</v>
      </c>
      <c r="U24" s="41"/>
      <c r="V24" s="41"/>
      <c r="W24" s="41"/>
      <c r="X24" s="41"/>
      <c r="Y24" s="41"/>
      <c r="Z24" s="53" t="s">
        <v>45</v>
      </c>
      <c r="AA24" s="37" t="s">
        <v>534</v>
      </c>
      <c r="AB24" s="80"/>
      <c r="AC24" s="18"/>
      <c r="AD24" s="18"/>
      <c r="AE24" s="18"/>
      <c r="AF24" s="18"/>
      <c r="AG24" s="18"/>
      <c r="AH24" s="18"/>
      <c r="AI24" s="18"/>
    </row>
    <row r="25">
      <c r="A25" s="94" t="s">
        <v>1187</v>
      </c>
      <c r="B25" s="53" t="s">
        <v>1188</v>
      </c>
      <c r="C25" s="41"/>
      <c r="D25" s="37" t="s">
        <v>1217</v>
      </c>
      <c r="E25" s="52">
        <v>44682.0</v>
      </c>
      <c r="F25" s="53" t="s">
        <v>92</v>
      </c>
      <c r="G25" s="37" t="s">
        <v>1190</v>
      </c>
      <c r="H25" s="194" t="s">
        <v>1218</v>
      </c>
      <c r="I25" s="37" t="s">
        <v>1192</v>
      </c>
      <c r="J25" s="41"/>
      <c r="K25" s="41"/>
      <c r="L25" s="41"/>
      <c r="M25" s="41"/>
      <c r="N25" s="53" t="s">
        <v>9</v>
      </c>
      <c r="O25" s="183">
        <v>44682.0</v>
      </c>
      <c r="P25" s="41"/>
      <c r="Q25" s="41"/>
      <c r="R25" s="53" t="s">
        <v>70</v>
      </c>
      <c r="S25" s="183">
        <v>45813.0</v>
      </c>
      <c r="T25" s="197">
        <v>9.6</v>
      </c>
      <c r="U25" s="41"/>
      <c r="V25" s="41"/>
      <c r="W25" s="41"/>
      <c r="X25" s="41"/>
      <c r="Y25" s="41"/>
      <c r="Z25" s="53" t="s">
        <v>45</v>
      </c>
      <c r="AA25" s="37" t="s">
        <v>534</v>
      </c>
      <c r="AB25" s="80"/>
      <c r="AC25" s="18"/>
      <c r="AD25" s="18"/>
      <c r="AE25" s="18"/>
      <c r="AF25" s="18"/>
      <c r="AG25" s="18"/>
      <c r="AH25" s="18"/>
      <c r="AI25" s="18"/>
    </row>
    <row r="26">
      <c r="A26" s="94" t="s">
        <v>1187</v>
      </c>
      <c r="B26" s="53" t="s">
        <v>1188</v>
      </c>
      <c r="C26" s="41"/>
      <c r="D26" s="37" t="s">
        <v>1219</v>
      </c>
      <c r="E26" s="52">
        <v>45047.0</v>
      </c>
      <c r="F26" s="53" t="s">
        <v>92</v>
      </c>
      <c r="G26" s="37" t="s">
        <v>1190</v>
      </c>
      <c r="H26" s="194" t="s">
        <v>1220</v>
      </c>
      <c r="I26" s="37" t="s">
        <v>1192</v>
      </c>
      <c r="J26" s="41"/>
      <c r="K26" s="41"/>
      <c r="L26" s="41"/>
      <c r="M26" s="41"/>
      <c r="N26" s="53" t="s">
        <v>9</v>
      </c>
      <c r="O26" s="183">
        <v>45047.0</v>
      </c>
      <c r="P26" s="41"/>
      <c r="Q26" s="41"/>
      <c r="R26" s="53" t="s">
        <v>70</v>
      </c>
      <c r="S26" s="183">
        <v>45813.0</v>
      </c>
      <c r="T26" s="197">
        <v>9.6</v>
      </c>
      <c r="U26" s="41"/>
      <c r="V26" s="41"/>
      <c r="W26" s="41"/>
      <c r="X26" s="41"/>
      <c r="Y26" s="41"/>
      <c r="Z26" s="53" t="s">
        <v>45</v>
      </c>
      <c r="AA26" s="37" t="s">
        <v>534</v>
      </c>
      <c r="AB26" s="80"/>
      <c r="AC26" s="18"/>
      <c r="AD26" s="18"/>
      <c r="AE26" s="18"/>
      <c r="AF26" s="18"/>
      <c r="AG26" s="18"/>
      <c r="AH26" s="18"/>
      <c r="AI26" s="18"/>
    </row>
    <row r="27">
      <c r="A27" s="94" t="s">
        <v>1221</v>
      </c>
      <c r="B27" s="53" t="s">
        <v>1222</v>
      </c>
      <c r="C27" s="41"/>
      <c r="D27" s="37" t="s">
        <v>1223</v>
      </c>
      <c r="E27" s="41"/>
      <c r="F27" s="53" t="s">
        <v>326</v>
      </c>
      <c r="G27" s="90"/>
      <c r="H27" s="41"/>
      <c r="I27" s="41"/>
      <c r="J27" s="41"/>
      <c r="K27" s="41"/>
      <c r="L27" s="41"/>
      <c r="M27" s="41"/>
      <c r="N27" s="53" t="s">
        <v>52</v>
      </c>
      <c r="O27" s="183">
        <v>44738.0</v>
      </c>
      <c r="P27" s="41"/>
      <c r="Q27" s="41"/>
      <c r="R27" s="53" t="s">
        <v>52</v>
      </c>
      <c r="S27" s="183">
        <v>44738.0</v>
      </c>
      <c r="T27" s="197">
        <v>11.95</v>
      </c>
      <c r="U27" s="41"/>
      <c r="V27" s="41"/>
      <c r="W27" s="41"/>
      <c r="X27" s="41"/>
      <c r="Y27" s="41"/>
      <c r="Z27" s="53" t="s">
        <v>45</v>
      </c>
      <c r="AA27" s="37" t="s">
        <v>534</v>
      </c>
      <c r="AB27" s="80"/>
      <c r="AC27" s="18"/>
      <c r="AD27" s="18"/>
      <c r="AE27" s="18"/>
      <c r="AF27" s="18"/>
      <c r="AG27" s="18"/>
      <c r="AH27" s="18"/>
      <c r="AI27" s="18"/>
    </row>
    <row r="28">
      <c r="A28" s="94" t="s">
        <v>1221</v>
      </c>
      <c r="B28" s="53" t="s">
        <v>1222</v>
      </c>
      <c r="C28" s="41"/>
      <c r="D28" s="37" t="s">
        <v>1224</v>
      </c>
      <c r="E28" s="41"/>
      <c r="F28" s="53" t="s">
        <v>326</v>
      </c>
      <c r="G28" s="90"/>
      <c r="H28" s="41"/>
      <c r="I28" s="41"/>
      <c r="J28" s="41"/>
      <c r="K28" s="41"/>
      <c r="L28" s="41"/>
      <c r="M28" s="41"/>
      <c r="N28" s="53" t="s">
        <v>52</v>
      </c>
      <c r="O28" s="183">
        <v>44738.0</v>
      </c>
      <c r="P28" s="41"/>
      <c r="Q28" s="41"/>
      <c r="R28" s="53" t="s">
        <v>52</v>
      </c>
      <c r="S28" s="183">
        <v>44738.0</v>
      </c>
      <c r="T28" s="197">
        <v>11.95</v>
      </c>
      <c r="U28" s="41"/>
      <c r="V28" s="41"/>
      <c r="W28" s="41"/>
      <c r="X28" s="41"/>
      <c r="Y28" s="41"/>
      <c r="Z28" s="53" t="s">
        <v>45</v>
      </c>
      <c r="AA28" s="200"/>
      <c r="AB28" s="80"/>
      <c r="AC28" s="18"/>
      <c r="AD28" s="18"/>
      <c r="AE28" s="18"/>
      <c r="AF28" s="18"/>
      <c r="AG28" s="18"/>
      <c r="AH28" s="18"/>
      <c r="AI28" s="18"/>
    </row>
    <row r="29">
      <c r="A29" s="94" t="s">
        <v>1225</v>
      </c>
      <c r="B29" s="53" t="s">
        <v>1226</v>
      </c>
      <c r="C29" s="41"/>
      <c r="D29" s="37" t="s">
        <v>1227</v>
      </c>
      <c r="E29" s="52">
        <v>45717.0</v>
      </c>
      <c r="F29" s="53" t="s">
        <v>1228</v>
      </c>
      <c r="G29" s="90"/>
      <c r="H29" s="41"/>
      <c r="I29" s="37" t="s">
        <v>1229</v>
      </c>
      <c r="J29" s="41"/>
      <c r="K29" s="41"/>
      <c r="L29" s="41"/>
      <c r="M29" s="41"/>
      <c r="N29" s="53" t="s">
        <v>52</v>
      </c>
      <c r="O29" s="183">
        <v>45921.0</v>
      </c>
      <c r="P29" s="41"/>
      <c r="Q29" s="41"/>
      <c r="R29" s="53" t="s">
        <v>52</v>
      </c>
      <c r="S29" s="183">
        <v>45921.0</v>
      </c>
      <c r="T29" s="197">
        <v>29.99</v>
      </c>
      <c r="U29" s="41"/>
      <c r="V29" s="41"/>
      <c r="W29" s="41"/>
      <c r="X29" s="41"/>
      <c r="Y29" s="41"/>
      <c r="Z29" s="53" t="s">
        <v>45</v>
      </c>
      <c r="AA29" s="37" t="s">
        <v>54</v>
      </c>
      <c r="AB29" s="213" t="s">
        <v>1230</v>
      </c>
      <c r="AC29" s="18"/>
      <c r="AD29" s="18"/>
      <c r="AE29" s="18"/>
      <c r="AF29" s="18"/>
      <c r="AG29" s="18"/>
      <c r="AH29" s="18"/>
      <c r="AI29" s="18"/>
    </row>
    <row r="30">
      <c r="A30" s="94" t="s">
        <v>1225</v>
      </c>
      <c r="B30" s="53" t="s">
        <v>1226</v>
      </c>
      <c r="C30" s="41"/>
      <c r="D30" s="37" t="s">
        <v>1231</v>
      </c>
      <c r="E30" s="52">
        <v>45717.0</v>
      </c>
      <c r="F30" s="53" t="s">
        <v>1228</v>
      </c>
      <c r="G30" s="90"/>
      <c r="H30" s="41"/>
      <c r="I30" s="37" t="s">
        <v>1229</v>
      </c>
      <c r="J30" s="41"/>
      <c r="K30" s="41"/>
      <c r="L30" s="41"/>
      <c r="M30" s="41"/>
      <c r="N30" s="53" t="s">
        <v>52</v>
      </c>
      <c r="O30" s="183">
        <v>45921.0</v>
      </c>
      <c r="P30" s="41"/>
      <c r="Q30" s="41"/>
      <c r="R30" s="53" t="s">
        <v>52</v>
      </c>
      <c r="S30" s="183">
        <v>45921.0</v>
      </c>
      <c r="T30" s="197">
        <v>29.99</v>
      </c>
      <c r="U30" s="41"/>
      <c r="V30" s="41"/>
      <c r="W30" s="41"/>
      <c r="X30" s="41"/>
      <c r="Y30" s="41"/>
      <c r="Z30" s="53" t="s">
        <v>45</v>
      </c>
      <c r="AA30" s="37" t="s">
        <v>54</v>
      </c>
      <c r="AB30" s="214" t="s">
        <v>1232</v>
      </c>
      <c r="AC30" s="18"/>
      <c r="AD30" s="18"/>
      <c r="AE30" s="18"/>
      <c r="AF30" s="18"/>
      <c r="AG30" s="18"/>
      <c r="AH30" s="18"/>
      <c r="AI30" s="18"/>
    </row>
    <row r="31">
      <c r="A31" s="91" t="s">
        <v>1233</v>
      </c>
      <c r="B31" s="53" t="s">
        <v>1184</v>
      </c>
      <c r="C31" s="41"/>
      <c r="D31" s="37" t="s">
        <v>1234</v>
      </c>
      <c r="E31" s="41"/>
      <c r="F31" s="53" t="s">
        <v>92</v>
      </c>
      <c r="G31" s="37" t="s">
        <v>509</v>
      </c>
      <c r="H31" s="41"/>
      <c r="I31" s="37" t="s">
        <v>1186</v>
      </c>
      <c r="J31" s="41"/>
      <c r="K31" s="41"/>
      <c r="L31" s="41"/>
      <c r="M31" s="41"/>
      <c r="N31" s="53" t="s">
        <v>40</v>
      </c>
      <c r="O31" s="41"/>
      <c r="P31" s="41"/>
      <c r="Q31" s="41"/>
      <c r="R31" s="180"/>
      <c r="S31" s="41"/>
      <c r="T31" s="181"/>
      <c r="U31" s="41"/>
      <c r="V31" s="41"/>
      <c r="W31" s="41"/>
      <c r="X31" s="41"/>
      <c r="Y31" s="41"/>
      <c r="Z31" s="53" t="s">
        <v>45</v>
      </c>
      <c r="AA31" s="90" t="s">
        <v>56</v>
      </c>
      <c r="AB31" s="80"/>
      <c r="AC31" s="18"/>
      <c r="AD31" s="18"/>
      <c r="AE31" s="18"/>
      <c r="AF31" s="18"/>
      <c r="AG31" s="18"/>
      <c r="AH31" s="18"/>
      <c r="AI31" s="18"/>
    </row>
    <row r="32">
      <c r="A32" s="91" t="s">
        <v>1233</v>
      </c>
      <c r="B32" s="53" t="s">
        <v>1184</v>
      </c>
      <c r="C32" s="41"/>
      <c r="D32" s="37" t="s">
        <v>1235</v>
      </c>
      <c r="E32" s="41"/>
      <c r="F32" s="53" t="s">
        <v>92</v>
      </c>
      <c r="G32" s="37" t="s">
        <v>384</v>
      </c>
      <c r="H32" s="41"/>
      <c r="I32" s="37" t="s">
        <v>1186</v>
      </c>
      <c r="J32" s="41"/>
      <c r="K32" s="41"/>
      <c r="L32" s="41"/>
      <c r="M32" s="41"/>
      <c r="N32" s="53" t="s">
        <v>40</v>
      </c>
      <c r="O32" s="41"/>
      <c r="P32" s="41"/>
      <c r="Q32" s="41"/>
      <c r="R32" s="180"/>
      <c r="S32" s="41"/>
      <c r="T32" s="181"/>
      <c r="U32" s="41"/>
      <c r="V32" s="41"/>
      <c r="W32" s="41"/>
      <c r="X32" s="41"/>
      <c r="Y32" s="41"/>
      <c r="Z32" s="53" t="s">
        <v>45</v>
      </c>
      <c r="AA32" s="90" t="s">
        <v>56</v>
      </c>
      <c r="AB32" s="80"/>
      <c r="AC32" s="18"/>
      <c r="AD32" s="18"/>
      <c r="AE32" s="18"/>
      <c r="AF32" s="18"/>
      <c r="AG32" s="18"/>
      <c r="AH32" s="18"/>
      <c r="AI32" s="18"/>
    </row>
    <row r="33">
      <c r="A33" s="91" t="s">
        <v>1233</v>
      </c>
      <c r="B33" s="53" t="s">
        <v>1184</v>
      </c>
      <c r="C33" s="41"/>
      <c r="D33" s="37" t="s">
        <v>1236</v>
      </c>
      <c r="E33" s="41"/>
      <c r="F33" s="53" t="s">
        <v>92</v>
      </c>
      <c r="G33" s="37" t="s">
        <v>384</v>
      </c>
      <c r="H33" s="41"/>
      <c r="I33" s="37" t="s">
        <v>1186</v>
      </c>
      <c r="J33" s="41"/>
      <c r="K33" s="41"/>
      <c r="L33" s="41"/>
      <c r="M33" s="41"/>
      <c r="N33" s="53" t="s">
        <v>40</v>
      </c>
      <c r="O33" s="41"/>
      <c r="P33" s="41"/>
      <c r="Q33" s="41"/>
      <c r="R33" s="180"/>
      <c r="S33" s="41"/>
      <c r="T33" s="181"/>
      <c r="U33" s="41"/>
      <c r="V33" s="41"/>
      <c r="W33" s="41"/>
      <c r="X33" s="41"/>
      <c r="Y33" s="41"/>
      <c r="Z33" s="53" t="s">
        <v>45</v>
      </c>
      <c r="AA33" s="90" t="s">
        <v>56</v>
      </c>
      <c r="AB33" s="80"/>
      <c r="AC33" s="18"/>
      <c r="AD33" s="18"/>
      <c r="AE33" s="18"/>
      <c r="AF33" s="18"/>
      <c r="AG33" s="18"/>
      <c r="AH33" s="18"/>
      <c r="AI33" s="18"/>
    </row>
    <row r="34">
      <c r="A34" s="91" t="s">
        <v>1233</v>
      </c>
      <c r="B34" s="53" t="s">
        <v>1184</v>
      </c>
      <c r="C34" s="41"/>
      <c r="D34" s="37" t="s">
        <v>1237</v>
      </c>
      <c r="E34" s="41"/>
      <c r="F34" s="53" t="s">
        <v>92</v>
      </c>
      <c r="G34" s="37" t="s">
        <v>384</v>
      </c>
      <c r="H34" s="41"/>
      <c r="I34" s="37" t="s">
        <v>1186</v>
      </c>
      <c r="J34" s="41"/>
      <c r="K34" s="41"/>
      <c r="L34" s="41"/>
      <c r="M34" s="41"/>
      <c r="N34" s="53" t="s">
        <v>40</v>
      </c>
      <c r="O34" s="41"/>
      <c r="P34" s="41"/>
      <c r="Q34" s="41"/>
      <c r="R34" s="180"/>
      <c r="S34" s="41"/>
      <c r="T34" s="181"/>
      <c r="U34" s="41"/>
      <c r="V34" s="41"/>
      <c r="W34" s="41"/>
      <c r="X34" s="41"/>
      <c r="Y34" s="41"/>
      <c r="Z34" s="53" t="s">
        <v>45</v>
      </c>
      <c r="AA34" s="90" t="s">
        <v>56</v>
      </c>
      <c r="AB34" s="80"/>
      <c r="AC34" s="18"/>
      <c r="AD34" s="18"/>
      <c r="AE34" s="18"/>
      <c r="AF34" s="18"/>
      <c r="AG34" s="18"/>
      <c r="AH34" s="18"/>
      <c r="AI34" s="18"/>
    </row>
    <row r="35">
      <c r="A35" s="91" t="s">
        <v>1233</v>
      </c>
      <c r="B35" s="53" t="s">
        <v>1184</v>
      </c>
      <c r="C35" s="41"/>
      <c r="D35" s="37" t="s">
        <v>1238</v>
      </c>
      <c r="E35" s="41"/>
      <c r="F35" s="53" t="s">
        <v>92</v>
      </c>
      <c r="G35" s="37" t="s">
        <v>384</v>
      </c>
      <c r="H35" s="41"/>
      <c r="I35" s="37" t="s">
        <v>1186</v>
      </c>
      <c r="J35" s="41"/>
      <c r="K35" s="41"/>
      <c r="L35" s="41"/>
      <c r="M35" s="41"/>
      <c r="N35" s="53" t="s">
        <v>40</v>
      </c>
      <c r="O35" s="41"/>
      <c r="P35" s="41"/>
      <c r="Q35" s="41"/>
      <c r="R35" s="180"/>
      <c r="S35" s="41"/>
      <c r="T35" s="181"/>
      <c r="U35" s="41"/>
      <c r="V35" s="41"/>
      <c r="W35" s="41"/>
      <c r="X35" s="41"/>
      <c r="Y35" s="41"/>
      <c r="Z35" s="53" t="s">
        <v>45</v>
      </c>
      <c r="AA35" s="90" t="s">
        <v>56</v>
      </c>
      <c r="AB35" s="80"/>
      <c r="AC35" s="18"/>
      <c r="AD35" s="18"/>
      <c r="AE35" s="18"/>
      <c r="AF35" s="18"/>
      <c r="AG35" s="18"/>
      <c r="AH35" s="18"/>
      <c r="AI35" s="18"/>
    </row>
    <row r="36">
      <c r="A36" s="91"/>
      <c r="B36" s="53"/>
      <c r="C36" s="41"/>
      <c r="D36" s="41"/>
      <c r="E36" s="41"/>
      <c r="F36" s="180"/>
      <c r="G36" s="200"/>
      <c r="H36" s="41"/>
      <c r="I36" s="41"/>
      <c r="J36" s="41"/>
      <c r="K36" s="41"/>
      <c r="L36" s="41"/>
      <c r="M36" s="41"/>
      <c r="N36" s="180"/>
      <c r="O36" s="41"/>
      <c r="P36" s="41"/>
      <c r="Q36" s="41"/>
      <c r="R36" s="180"/>
      <c r="S36" s="41"/>
      <c r="T36" s="181"/>
      <c r="U36" s="41"/>
      <c r="V36" s="41"/>
      <c r="W36" s="41"/>
      <c r="X36" s="41"/>
      <c r="Y36" s="41"/>
      <c r="Z36" s="180"/>
      <c r="AA36" s="90" t="s">
        <v>56</v>
      </c>
      <c r="AB36" s="80"/>
      <c r="AC36" s="18"/>
      <c r="AD36" s="18"/>
      <c r="AE36" s="18"/>
      <c r="AF36" s="18"/>
      <c r="AG36" s="18"/>
      <c r="AH36" s="18"/>
      <c r="AI36" s="18"/>
    </row>
    <row r="37">
      <c r="A37" s="170"/>
      <c r="B37" s="180"/>
      <c r="C37" s="41"/>
      <c r="D37" s="41"/>
      <c r="E37" s="41"/>
      <c r="F37" s="180"/>
      <c r="G37" s="200"/>
      <c r="H37" s="41"/>
      <c r="I37" s="41"/>
      <c r="J37" s="41"/>
      <c r="K37" s="41"/>
      <c r="L37" s="41"/>
      <c r="M37" s="41"/>
      <c r="N37" s="180"/>
      <c r="O37" s="41"/>
      <c r="P37" s="41"/>
      <c r="Q37" s="41"/>
      <c r="R37" s="180"/>
      <c r="S37" s="41"/>
      <c r="T37" s="181"/>
      <c r="U37" s="41"/>
      <c r="V37" s="41"/>
      <c r="W37" s="41"/>
      <c r="X37" s="41"/>
      <c r="Y37" s="41"/>
      <c r="Z37" s="180"/>
      <c r="AA37" s="200"/>
      <c r="AB37" s="80"/>
      <c r="AC37" s="18"/>
      <c r="AD37" s="18"/>
      <c r="AE37" s="18"/>
      <c r="AF37" s="18"/>
      <c r="AG37" s="18"/>
      <c r="AH37" s="18"/>
      <c r="AI37" s="18"/>
    </row>
    <row r="38">
      <c r="A38" s="170"/>
      <c r="B38" s="180"/>
      <c r="C38" s="41"/>
      <c r="D38" s="41"/>
      <c r="E38" s="41"/>
      <c r="F38" s="180"/>
      <c r="G38" s="200"/>
      <c r="H38" s="41"/>
      <c r="I38" s="41"/>
      <c r="J38" s="41"/>
      <c r="K38" s="41"/>
      <c r="L38" s="41"/>
      <c r="M38" s="41"/>
      <c r="N38" s="180"/>
      <c r="O38" s="41"/>
      <c r="P38" s="41"/>
      <c r="Q38" s="41"/>
      <c r="R38" s="180"/>
      <c r="S38" s="41"/>
      <c r="T38" s="181"/>
      <c r="U38" s="41"/>
      <c r="V38" s="41"/>
      <c r="W38" s="41"/>
      <c r="X38" s="41"/>
      <c r="Y38" s="41"/>
      <c r="Z38" s="180"/>
      <c r="AA38" s="200"/>
      <c r="AB38" s="80"/>
      <c r="AC38" s="18"/>
      <c r="AD38" s="18"/>
      <c r="AE38" s="18"/>
      <c r="AF38" s="18"/>
      <c r="AG38" s="18"/>
      <c r="AH38" s="18"/>
      <c r="AI38" s="18"/>
    </row>
    <row r="39">
      <c r="A39" s="170"/>
      <c r="B39" s="180"/>
      <c r="C39" s="41"/>
      <c r="D39" s="41"/>
      <c r="E39" s="41"/>
      <c r="F39" s="180"/>
      <c r="G39" s="200"/>
      <c r="H39" s="41"/>
      <c r="I39" s="41"/>
      <c r="J39" s="41"/>
      <c r="K39" s="41"/>
      <c r="L39" s="41"/>
      <c r="M39" s="41"/>
      <c r="N39" s="180"/>
      <c r="O39" s="41"/>
      <c r="P39" s="41"/>
      <c r="Q39" s="41"/>
      <c r="R39" s="180"/>
      <c r="S39" s="41"/>
      <c r="T39" s="181"/>
      <c r="U39" s="41"/>
      <c r="V39" s="41"/>
      <c r="W39" s="41"/>
      <c r="X39" s="41"/>
      <c r="Y39" s="41"/>
      <c r="Z39" s="180"/>
      <c r="AA39" s="200"/>
      <c r="AB39" s="80"/>
      <c r="AC39" s="18"/>
      <c r="AD39" s="18"/>
      <c r="AE39" s="18"/>
      <c r="AF39" s="18"/>
      <c r="AG39" s="18"/>
      <c r="AH39" s="18"/>
      <c r="AI39" s="18"/>
    </row>
    <row r="40">
      <c r="A40" s="170"/>
      <c r="B40" s="180"/>
      <c r="C40" s="41"/>
      <c r="D40" s="41"/>
      <c r="E40" s="41"/>
      <c r="F40" s="180"/>
      <c r="G40" s="200"/>
      <c r="H40" s="41"/>
      <c r="I40" s="41"/>
      <c r="J40" s="41"/>
      <c r="K40" s="41"/>
      <c r="L40" s="41"/>
      <c r="M40" s="41"/>
      <c r="N40" s="180"/>
      <c r="O40" s="41"/>
      <c r="P40" s="41"/>
      <c r="Q40" s="41"/>
      <c r="R40" s="180"/>
      <c r="S40" s="41"/>
      <c r="T40" s="181"/>
      <c r="U40" s="41"/>
      <c r="V40" s="41"/>
      <c r="W40" s="41"/>
      <c r="X40" s="41"/>
      <c r="Y40" s="41"/>
      <c r="Z40" s="180"/>
      <c r="AA40" s="200"/>
      <c r="AB40" s="80"/>
      <c r="AC40" s="18"/>
      <c r="AD40" s="18"/>
      <c r="AE40" s="18"/>
      <c r="AF40" s="18"/>
      <c r="AG40" s="18"/>
      <c r="AH40" s="18"/>
      <c r="AI40" s="18"/>
    </row>
    <row r="41">
      <c r="A41" s="170"/>
      <c r="B41" s="180"/>
      <c r="C41" s="41"/>
      <c r="D41" s="41"/>
      <c r="E41" s="41"/>
      <c r="F41" s="180"/>
      <c r="G41" s="200"/>
      <c r="H41" s="41"/>
      <c r="I41" s="41"/>
      <c r="J41" s="41"/>
      <c r="K41" s="41"/>
      <c r="L41" s="41"/>
      <c r="M41" s="41"/>
      <c r="N41" s="180"/>
      <c r="O41" s="41"/>
      <c r="P41" s="41"/>
      <c r="Q41" s="41"/>
      <c r="R41" s="180"/>
      <c r="S41" s="41"/>
      <c r="T41" s="181"/>
      <c r="U41" s="41"/>
      <c r="V41" s="41"/>
      <c r="W41" s="41"/>
      <c r="X41" s="41"/>
      <c r="Y41" s="41"/>
      <c r="Z41" s="180"/>
      <c r="AA41" s="200"/>
      <c r="AB41" s="80"/>
      <c r="AC41" s="18"/>
      <c r="AD41" s="18"/>
      <c r="AE41" s="18"/>
      <c r="AF41" s="18"/>
      <c r="AG41" s="18"/>
      <c r="AH41" s="18"/>
      <c r="AI41" s="18"/>
    </row>
    <row r="42">
      <c r="A42" s="170"/>
      <c r="B42" s="180"/>
      <c r="C42" s="41"/>
      <c r="D42" s="41"/>
      <c r="E42" s="41"/>
      <c r="F42" s="180"/>
      <c r="G42" s="200"/>
      <c r="H42" s="41"/>
      <c r="I42" s="41"/>
      <c r="J42" s="41"/>
      <c r="K42" s="41"/>
      <c r="L42" s="41"/>
      <c r="M42" s="41"/>
      <c r="N42" s="180"/>
      <c r="O42" s="41"/>
      <c r="P42" s="41"/>
      <c r="Q42" s="41"/>
      <c r="R42" s="180"/>
      <c r="S42" s="41"/>
      <c r="T42" s="181"/>
      <c r="U42" s="41"/>
      <c r="V42" s="41"/>
      <c r="W42" s="41"/>
      <c r="X42" s="41"/>
      <c r="Y42" s="41"/>
      <c r="Z42" s="180"/>
      <c r="AA42" s="200"/>
      <c r="AB42" s="80"/>
      <c r="AC42" s="18"/>
      <c r="AD42" s="18"/>
      <c r="AE42" s="18"/>
      <c r="AF42" s="18"/>
      <c r="AG42" s="18"/>
      <c r="AH42" s="18"/>
      <c r="AI42" s="18"/>
    </row>
    <row r="43">
      <c r="A43" s="170"/>
      <c r="B43" s="180"/>
      <c r="C43" s="41"/>
      <c r="D43" s="41"/>
      <c r="E43" s="41"/>
      <c r="F43" s="180"/>
      <c r="G43" s="200"/>
      <c r="H43" s="41"/>
      <c r="I43" s="41"/>
      <c r="J43" s="41"/>
      <c r="K43" s="41"/>
      <c r="L43" s="41"/>
      <c r="M43" s="41"/>
      <c r="N43" s="180"/>
      <c r="O43" s="41"/>
      <c r="P43" s="41"/>
      <c r="Q43" s="41"/>
      <c r="R43" s="180"/>
      <c r="S43" s="41"/>
      <c r="T43" s="181"/>
      <c r="U43" s="41"/>
      <c r="V43" s="41"/>
      <c r="W43" s="41"/>
      <c r="X43" s="41"/>
      <c r="Y43" s="41"/>
      <c r="Z43" s="180"/>
      <c r="AA43" s="200"/>
      <c r="AB43" s="80"/>
      <c r="AC43" s="18"/>
      <c r="AD43" s="18"/>
      <c r="AE43" s="18"/>
      <c r="AF43" s="18"/>
      <c r="AG43" s="18"/>
      <c r="AH43" s="18"/>
      <c r="AI43" s="18"/>
    </row>
    <row r="44">
      <c r="A44" s="170"/>
      <c r="B44" s="180"/>
      <c r="C44" s="41"/>
      <c r="D44" s="41"/>
      <c r="E44" s="41"/>
      <c r="F44" s="180"/>
      <c r="G44" s="200"/>
      <c r="H44" s="41"/>
      <c r="I44" s="41"/>
      <c r="J44" s="41"/>
      <c r="K44" s="41"/>
      <c r="L44" s="41"/>
      <c r="M44" s="41"/>
      <c r="N44" s="180"/>
      <c r="O44" s="41"/>
      <c r="P44" s="41"/>
      <c r="Q44" s="41"/>
      <c r="R44" s="180"/>
      <c r="S44" s="41"/>
      <c r="T44" s="181"/>
      <c r="U44" s="41"/>
      <c r="V44" s="41"/>
      <c r="W44" s="41"/>
      <c r="X44" s="41"/>
      <c r="Y44" s="41"/>
      <c r="Z44" s="180"/>
      <c r="AA44" s="200"/>
      <c r="AB44" s="80"/>
      <c r="AC44" s="18"/>
      <c r="AD44" s="18"/>
      <c r="AE44" s="18"/>
      <c r="AF44" s="18"/>
      <c r="AG44" s="18"/>
      <c r="AH44" s="18"/>
      <c r="AI44" s="18"/>
    </row>
    <row r="45">
      <c r="A45" s="170"/>
      <c r="B45" s="180"/>
      <c r="C45" s="41"/>
      <c r="D45" s="41"/>
      <c r="E45" s="41"/>
      <c r="F45" s="180"/>
      <c r="G45" s="200"/>
      <c r="H45" s="41"/>
      <c r="I45" s="41"/>
      <c r="J45" s="41"/>
      <c r="K45" s="41"/>
      <c r="L45" s="41"/>
      <c r="M45" s="41"/>
      <c r="N45" s="180"/>
      <c r="O45" s="41"/>
      <c r="P45" s="41"/>
      <c r="Q45" s="41"/>
      <c r="R45" s="180"/>
      <c r="S45" s="41"/>
      <c r="T45" s="181"/>
      <c r="U45" s="41"/>
      <c r="V45" s="41"/>
      <c r="W45" s="41"/>
      <c r="X45" s="41"/>
      <c r="Y45" s="41"/>
      <c r="Z45" s="180"/>
      <c r="AA45" s="200"/>
      <c r="AB45" s="80"/>
      <c r="AC45" s="18"/>
      <c r="AD45" s="18"/>
      <c r="AE45" s="18"/>
      <c r="AF45" s="18"/>
      <c r="AG45" s="18"/>
      <c r="AH45" s="18"/>
      <c r="AI45" s="18"/>
    </row>
    <row r="46">
      <c r="A46" s="170"/>
      <c r="B46" s="180"/>
      <c r="C46" s="41"/>
      <c r="D46" s="41"/>
      <c r="E46" s="41"/>
      <c r="F46" s="180"/>
      <c r="G46" s="200"/>
      <c r="H46" s="41"/>
      <c r="I46" s="41"/>
      <c r="J46" s="41"/>
      <c r="K46" s="41"/>
      <c r="L46" s="41"/>
      <c r="M46" s="41"/>
      <c r="N46" s="180"/>
      <c r="O46" s="41"/>
      <c r="P46" s="41"/>
      <c r="Q46" s="41"/>
      <c r="R46" s="180"/>
      <c r="S46" s="41"/>
      <c r="T46" s="181"/>
      <c r="U46" s="41"/>
      <c r="V46" s="41"/>
      <c r="W46" s="41"/>
      <c r="X46" s="41"/>
      <c r="Y46" s="41"/>
      <c r="Z46" s="180"/>
      <c r="AA46" s="200"/>
      <c r="AB46" s="80"/>
      <c r="AC46" s="18"/>
      <c r="AD46" s="18"/>
      <c r="AE46" s="18"/>
      <c r="AF46" s="18"/>
      <c r="AG46" s="18"/>
      <c r="AH46" s="18"/>
      <c r="AI46" s="18"/>
    </row>
    <row r="47">
      <c r="A47" s="170"/>
      <c r="B47" s="180"/>
      <c r="C47" s="41"/>
      <c r="D47" s="41"/>
      <c r="E47" s="41"/>
      <c r="F47" s="180"/>
      <c r="G47" s="200"/>
      <c r="H47" s="41"/>
      <c r="I47" s="41"/>
      <c r="J47" s="41"/>
      <c r="K47" s="41"/>
      <c r="L47" s="41"/>
      <c r="M47" s="41"/>
      <c r="N47" s="180"/>
      <c r="O47" s="41"/>
      <c r="P47" s="41"/>
      <c r="Q47" s="41"/>
      <c r="R47" s="180"/>
      <c r="S47" s="41"/>
      <c r="T47" s="181"/>
      <c r="U47" s="41"/>
      <c r="V47" s="41"/>
      <c r="W47" s="41"/>
      <c r="X47" s="41"/>
      <c r="Y47" s="41"/>
      <c r="Z47" s="180"/>
      <c r="AA47" s="200"/>
      <c r="AB47" s="80"/>
      <c r="AC47" s="18"/>
      <c r="AD47" s="18"/>
      <c r="AE47" s="18"/>
      <c r="AF47" s="18"/>
      <c r="AG47" s="18"/>
      <c r="AH47" s="18"/>
      <c r="AI47" s="18"/>
    </row>
    <row r="48">
      <c r="A48" s="170"/>
      <c r="B48" s="180"/>
      <c r="C48" s="41"/>
      <c r="D48" s="41"/>
      <c r="E48" s="41"/>
      <c r="F48" s="180"/>
      <c r="G48" s="200"/>
      <c r="H48" s="41"/>
      <c r="I48" s="41"/>
      <c r="J48" s="41"/>
      <c r="K48" s="41"/>
      <c r="L48" s="41"/>
      <c r="M48" s="41"/>
      <c r="N48" s="180"/>
      <c r="O48" s="41"/>
      <c r="P48" s="41"/>
      <c r="Q48" s="41"/>
      <c r="R48" s="180"/>
      <c r="S48" s="41"/>
      <c r="T48" s="181"/>
      <c r="U48" s="41"/>
      <c r="V48" s="41"/>
      <c r="W48" s="41"/>
      <c r="X48" s="41"/>
      <c r="Y48" s="41"/>
      <c r="Z48" s="180"/>
      <c r="AA48" s="200"/>
      <c r="AB48" s="80"/>
      <c r="AC48" s="18"/>
      <c r="AD48" s="18"/>
      <c r="AE48" s="18"/>
      <c r="AF48" s="18"/>
      <c r="AG48" s="18"/>
      <c r="AH48" s="18"/>
      <c r="AI48" s="18"/>
    </row>
    <row r="49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18"/>
      <c r="AD49" s="18"/>
      <c r="AE49" s="18"/>
      <c r="AF49" s="18"/>
      <c r="AG49" s="18"/>
      <c r="AH49" s="18"/>
      <c r="AI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</row>
  </sheetData>
  <dataValidations>
    <dataValidation type="list" allowBlank="1" sqref="R2:R48">
      <formula1>"Schatting,Factuur"</formula1>
    </dataValidation>
    <dataValidation type="list" allowBlank="1" sqref="G2:G48">
      <formula1>"Wit,Groen,Oranje,Rood"</formula1>
    </dataValidation>
    <dataValidation type="list" allowBlank="1" sqref="Z2:Z48">
      <formula1>"Matcom"</formula1>
    </dataValidation>
    <dataValidation type="list" allowBlank="1" sqref="B2:B48">
      <formula1>"Katrolstijgklem,Katrol,Ascender,Zekerapparaat,Bandlus,IJsboorhoes,EHBO (Set)"</formula1>
    </dataValidation>
    <dataValidation type="custom" allowBlank="1" showDropDown="1" sqref="T2:T48">
      <formula1>AND(ISNUMBER(T2),(NOT(OR(NOT(ISERROR(DATEVALUE(T2))), AND(ISNUMBER(T2), LEFT(CELL("format", T2))="D")))))</formula1>
    </dataValidation>
    <dataValidation type="list" allowBlank="1" sqref="AA2:AA48">
      <formula1>"Controle nodig,Actueel,Labeling"</formula1>
    </dataValidation>
    <dataValidation type="list" allowBlank="1" sqref="N2:N48">
      <formula1>"Productiedatum,Factuur,Onbekend"</formula1>
    </dataValidation>
    <dataValidation type="list" allowBlank="1" sqref="F2:F48">
      <formula1>"Petzl,Climbing Technology,Edelweis,Black Diamond,Forclaz"</formula1>
    </dataValidation>
  </dataValidations>
  <drawing r:id="rId1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6.13"/>
    <col customWidth="1" min="2" max="2" width="15.88"/>
    <col customWidth="1" min="3" max="3" width="10.75"/>
    <col customWidth="1" min="4" max="5" width="8.13"/>
    <col customWidth="1" min="6" max="6" width="13.0"/>
    <col customWidth="1" min="7" max="7" width="16.38"/>
    <col customWidth="1" min="8" max="8" width="19.0"/>
    <col customWidth="1" min="9" max="9" width="14.5"/>
    <col customWidth="1" min="10" max="10" width="13.63"/>
    <col customWidth="1" min="11" max="11" width="8.38"/>
    <col customWidth="1" min="12" max="12" width="24.0"/>
    <col customWidth="1" min="13" max="13" width="18.5"/>
    <col customWidth="1" min="14" max="14" width="26.88"/>
    <col customWidth="1" min="15" max="15" width="22.75"/>
    <col customWidth="1" min="16" max="16" width="16.13"/>
    <col customWidth="1" min="17" max="18" width="34.38"/>
    <col customWidth="1" min="19" max="19" width="20.38"/>
    <col customWidth="1" min="20" max="20" width="18.5"/>
    <col customWidth="1" min="21" max="21" width="12.88"/>
    <col customWidth="1" min="22" max="22" width="15.5"/>
    <col customWidth="1" min="23" max="23" width="18.63"/>
    <col customWidth="1" min="24" max="24" width="16.25"/>
    <col customWidth="1" min="25" max="25" width="15.5"/>
    <col customWidth="1" min="26" max="26" width="21.38"/>
    <col customWidth="1" min="27" max="27" width="9.88"/>
    <col customWidth="1" min="28" max="28" width="13.75"/>
    <col customWidth="1" min="29" max="29" width="12.5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31" t="s">
        <v>324</v>
      </c>
      <c r="F1" s="31" t="s">
        <v>7</v>
      </c>
      <c r="G1" s="31" t="s">
        <v>9</v>
      </c>
      <c r="H1" s="31" t="s">
        <v>10</v>
      </c>
      <c r="I1" s="31" t="s">
        <v>11</v>
      </c>
      <c r="J1" s="31" t="s">
        <v>13</v>
      </c>
      <c r="K1" s="32" t="s">
        <v>14</v>
      </c>
      <c r="L1" s="32" t="s">
        <v>15</v>
      </c>
      <c r="M1" s="32" t="s">
        <v>16</v>
      </c>
      <c r="N1" s="32" t="s">
        <v>17</v>
      </c>
      <c r="O1" s="32" t="s">
        <v>18</v>
      </c>
      <c r="P1" s="31" t="s">
        <v>19</v>
      </c>
      <c r="Q1" s="32" t="s">
        <v>325</v>
      </c>
      <c r="R1" s="33" t="s">
        <v>21</v>
      </c>
      <c r="S1" s="31" t="s">
        <v>22</v>
      </c>
      <c r="T1" s="32" t="s">
        <v>23</v>
      </c>
      <c r="U1" s="31" t="s">
        <v>24</v>
      </c>
      <c r="V1" s="31" t="s">
        <v>33</v>
      </c>
      <c r="W1" s="31" t="s">
        <v>25</v>
      </c>
      <c r="X1" s="31" t="s">
        <v>26</v>
      </c>
      <c r="Y1" s="31" t="s">
        <v>27</v>
      </c>
      <c r="Z1" s="31" t="s">
        <v>28</v>
      </c>
      <c r="AA1" s="31" t="s">
        <v>29</v>
      </c>
      <c r="AB1" s="31" t="s">
        <v>30</v>
      </c>
      <c r="AC1" s="31" t="s">
        <v>35</v>
      </c>
      <c r="AD1" s="34"/>
      <c r="AE1" s="34"/>
      <c r="AF1" s="34"/>
      <c r="AG1" s="34"/>
      <c r="AH1" s="34"/>
      <c r="AI1" s="34"/>
      <c r="AJ1" s="34"/>
    </row>
    <row r="2">
      <c r="A2" s="35" t="s">
        <v>326</v>
      </c>
      <c r="B2" s="36" t="s">
        <v>327</v>
      </c>
      <c r="C2" s="37">
        <v>1.0</v>
      </c>
      <c r="D2" s="38" t="s">
        <v>328</v>
      </c>
      <c r="E2" s="39"/>
      <c r="F2" s="39"/>
      <c r="G2" s="40">
        <v>2.0</v>
      </c>
      <c r="H2" s="36" t="s">
        <v>326</v>
      </c>
      <c r="I2" s="41"/>
      <c r="J2" s="41"/>
      <c r="K2" s="41"/>
      <c r="L2" s="41"/>
      <c r="M2" s="41"/>
      <c r="N2" s="41"/>
      <c r="O2" s="5" t="s">
        <v>43</v>
      </c>
      <c r="P2" s="41"/>
      <c r="Q2" s="41"/>
      <c r="R2" s="41"/>
      <c r="S2" s="5" t="s">
        <v>43</v>
      </c>
      <c r="T2" s="41"/>
      <c r="U2" s="41"/>
      <c r="V2" s="41"/>
      <c r="W2" s="41"/>
      <c r="X2" s="41"/>
      <c r="Y2" s="41"/>
      <c r="Z2" s="41"/>
      <c r="AA2" s="5" t="s">
        <v>329</v>
      </c>
      <c r="AB2" s="7" t="s">
        <v>56</v>
      </c>
      <c r="AC2" s="42"/>
      <c r="AD2" s="18"/>
      <c r="AE2" s="18"/>
      <c r="AF2" s="18"/>
      <c r="AG2" s="18"/>
      <c r="AH2" s="18"/>
      <c r="AI2" s="18"/>
      <c r="AJ2" s="18"/>
    </row>
    <row r="3">
      <c r="A3" s="43" t="s">
        <v>330</v>
      </c>
      <c r="B3" s="44" t="s">
        <v>327</v>
      </c>
      <c r="C3" s="37">
        <v>2.0</v>
      </c>
      <c r="D3" s="45" t="s">
        <v>331</v>
      </c>
      <c r="E3" s="45" t="s">
        <v>332</v>
      </c>
      <c r="F3" s="45" t="s">
        <v>333</v>
      </c>
      <c r="G3" s="40">
        <v>2.0</v>
      </c>
      <c r="H3" s="44" t="s">
        <v>68</v>
      </c>
      <c r="I3" s="41"/>
      <c r="J3" s="41"/>
      <c r="K3" s="41"/>
      <c r="L3" s="41"/>
      <c r="M3" s="41"/>
      <c r="N3" s="41"/>
      <c r="O3" s="5" t="s">
        <v>43</v>
      </c>
      <c r="P3" s="41"/>
      <c r="Q3" s="41"/>
      <c r="R3" s="41"/>
      <c r="S3" s="5" t="s">
        <v>43</v>
      </c>
      <c r="T3" s="41"/>
      <c r="U3" s="41"/>
      <c r="V3" s="41"/>
      <c r="W3" s="41"/>
      <c r="X3" s="41"/>
      <c r="Y3" s="41"/>
      <c r="Z3" s="41"/>
      <c r="AA3" s="5" t="s">
        <v>329</v>
      </c>
      <c r="AB3" s="7" t="s">
        <v>56</v>
      </c>
      <c r="AC3" s="46"/>
      <c r="AD3" s="18"/>
      <c r="AE3" s="18"/>
      <c r="AF3" s="18"/>
      <c r="AG3" s="18"/>
      <c r="AH3" s="18"/>
      <c r="AI3" s="18"/>
      <c r="AJ3" s="18"/>
    </row>
    <row r="4">
      <c r="A4" s="35" t="s">
        <v>334</v>
      </c>
      <c r="B4" s="36" t="s">
        <v>327</v>
      </c>
      <c r="C4" s="37">
        <v>3.0</v>
      </c>
      <c r="D4" s="38" t="s">
        <v>335</v>
      </c>
      <c r="E4" s="39"/>
      <c r="F4" s="39"/>
      <c r="G4" s="47">
        <v>43101.0</v>
      </c>
      <c r="H4" s="36" t="s">
        <v>336</v>
      </c>
      <c r="I4" s="41"/>
      <c r="J4" s="41"/>
      <c r="K4" s="41"/>
      <c r="L4" s="41"/>
      <c r="M4" s="41"/>
      <c r="N4" s="41"/>
      <c r="O4" s="5" t="s">
        <v>43</v>
      </c>
      <c r="P4" s="41"/>
      <c r="Q4" s="41"/>
      <c r="R4" s="41"/>
      <c r="S4" s="5" t="s">
        <v>43</v>
      </c>
      <c r="T4" s="41"/>
      <c r="U4" s="41"/>
      <c r="V4" s="41"/>
      <c r="W4" s="41"/>
      <c r="X4" s="41"/>
      <c r="Y4" s="41"/>
      <c r="Z4" s="41"/>
      <c r="AA4" s="5" t="s">
        <v>329</v>
      </c>
      <c r="AB4" s="7" t="s">
        <v>56</v>
      </c>
      <c r="AC4" s="42"/>
      <c r="AD4" s="18"/>
      <c r="AE4" s="18"/>
      <c r="AF4" s="18"/>
      <c r="AG4" s="18"/>
      <c r="AH4" s="18"/>
      <c r="AI4" s="18"/>
      <c r="AJ4" s="18"/>
    </row>
    <row r="5">
      <c r="A5" s="43" t="s">
        <v>337</v>
      </c>
      <c r="B5" s="44" t="s">
        <v>327</v>
      </c>
      <c r="C5" s="37">
        <v>4.0</v>
      </c>
      <c r="D5" s="45" t="s">
        <v>338</v>
      </c>
      <c r="E5" s="45" t="s">
        <v>339</v>
      </c>
      <c r="F5" s="45" t="s">
        <v>340</v>
      </c>
      <c r="G5" s="40">
        <v>2.0</v>
      </c>
      <c r="H5" s="44" t="s">
        <v>341</v>
      </c>
      <c r="I5" s="41"/>
      <c r="J5" s="41"/>
      <c r="K5" s="41"/>
      <c r="L5" s="41"/>
      <c r="M5" s="41"/>
      <c r="N5" s="41"/>
      <c r="O5" s="5" t="s">
        <v>43</v>
      </c>
      <c r="P5" s="41"/>
      <c r="Q5" s="41"/>
      <c r="R5" s="41"/>
      <c r="S5" s="5" t="s">
        <v>43</v>
      </c>
      <c r="T5" s="41"/>
      <c r="U5" s="41"/>
      <c r="V5" s="41"/>
      <c r="W5" s="41"/>
      <c r="X5" s="41"/>
      <c r="Y5" s="41"/>
      <c r="Z5" s="41"/>
      <c r="AA5" s="5" t="s">
        <v>329</v>
      </c>
      <c r="AB5" s="7" t="s">
        <v>56</v>
      </c>
      <c r="AC5" s="48" t="s">
        <v>342</v>
      </c>
      <c r="AD5" s="18"/>
      <c r="AE5" s="18"/>
      <c r="AF5" s="18"/>
      <c r="AG5" s="18"/>
      <c r="AH5" s="18"/>
      <c r="AI5" s="18"/>
      <c r="AJ5" s="18"/>
    </row>
    <row r="6">
      <c r="A6" s="35" t="s">
        <v>343</v>
      </c>
      <c r="B6" s="36" t="s">
        <v>327</v>
      </c>
      <c r="C6" s="37">
        <v>5.0</v>
      </c>
      <c r="D6" s="38" t="s">
        <v>344</v>
      </c>
      <c r="E6" s="38" t="s">
        <v>339</v>
      </c>
      <c r="F6" s="38" t="s">
        <v>345</v>
      </c>
      <c r="G6" s="47">
        <v>44197.0</v>
      </c>
      <c r="H6" s="36" t="s">
        <v>346</v>
      </c>
      <c r="I6" s="41"/>
      <c r="J6" s="41"/>
      <c r="K6" s="41"/>
      <c r="L6" s="41"/>
      <c r="M6" s="41"/>
      <c r="N6" s="41"/>
      <c r="O6" s="5" t="s">
        <v>43</v>
      </c>
      <c r="P6" s="41"/>
      <c r="Q6" s="41"/>
      <c r="R6" s="41"/>
      <c r="S6" s="5" t="s">
        <v>43</v>
      </c>
      <c r="T6" s="41"/>
      <c r="U6" s="41"/>
      <c r="V6" s="41"/>
      <c r="W6" s="41"/>
      <c r="X6" s="41"/>
      <c r="Y6" s="41"/>
      <c r="Z6" s="41"/>
      <c r="AA6" s="5" t="s">
        <v>329</v>
      </c>
      <c r="AB6" s="7" t="s">
        <v>56</v>
      </c>
      <c r="AC6" s="49"/>
      <c r="AD6" s="18"/>
      <c r="AE6" s="18"/>
      <c r="AF6" s="18"/>
      <c r="AG6" s="18"/>
      <c r="AH6" s="18"/>
      <c r="AI6" s="18"/>
      <c r="AJ6" s="18"/>
    </row>
    <row r="7">
      <c r="A7" s="43" t="s">
        <v>347</v>
      </c>
      <c r="B7" s="44" t="s">
        <v>327</v>
      </c>
      <c r="C7" s="37">
        <v>6.0</v>
      </c>
      <c r="D7" s="45" t="s">
        <v>348</v>
      </c>
      <c r="E7" s="45" t="s">
        <v>349</v>
      </c>
      <c r="F7" s="45" t="s">
        <v>350</v>
      </c>
      <c r="G7" s="40">
        <v>44197.0</v>
      </c>
      <c r="H7" s="44" t="s">
        <v>351</v>
      </c>
      <c r="I7" s="41"/>
      <c r="J7" s="41"/>
      <c r="K7" s="41"/>
      <c r="L7" s="41"/>
      <c r="M7" s="41"/>
      <c r="N7" s="41"/>
      <c r="O7" s="5" t="s">
        <v>43</v>
      </c>
      <c r="P7" s="41"/>
      <c r="Q7" s="41"/>
      <c r="R7" s="41"/>
      <c r="S7" s="5" t="s">
        <v>43</v>
      </c>
      <c r="T7" s="41"/>
      <c r="U7" s="41"/>
      <c r="V7" s="41"/>
      <c r="W7" s="41"/>
      <c r="X7" s="41"/>
      <c r="Y7" s="41"/>
      <c r="Z7" s="41"/>
      <c r="AA7" s="5" t="s">
        <v>329</v>
      </c>
      <c r="AB7" s="7" t="s">
        <v>56</v>
      </c>
      <c r="AC7" s="46"/>
      <c r="AD7" s="18"/>
      <c r="AE7" s="18"/>
      <c r="AF7" s="18"/>
      <c r="AG7" s="18"/>
      <c r="AH7" s="18"/>
      <c r="AI7" s="18"/>
      <c r="AJ7" s="18"/>
    </row>
    <row r="8">
      <c r="A8" s="35" t="s">
        <v>352</v>
      </c>
      <c r="B8" s="36" t="s">
        <v>327</v>
      </c>
      <c r="C8" s="37">
        <v>7.0</v>
      </c>
      <c r="D8" s="38" t="s">
        <v>353</v>
      </c>
      <c r="E8" s="38" t="s">
        <v>339</v>
      </c>
      <c r="F8" s="38" t="s">
        <v>350</v>
      </c>
      <c r="G8" s="47">
        <v>44197.0</v>
      </c>
      <c r="H8" s="36" t="s">
        <v>92</v>
      </c>
      <c r="I8" s="41"/>
      <c r="J8" s="41"/>
      <c r="K8" s="41"/>
      <c r="L8" s="41"/>
      <c r="M8" s="41"/>
      <c r="N8" s="41"/>
      <c r="O8" s="5" t="s">
        <v>43</v>
      </c>
      <c r="P8" s="41"/>
      <c r="Q8" s="41"/>
      <c r="R8" s="41"/>
      <c r="S8" s="5" t="s">
        <v>43</v>
      </c>
      <c r="T8" s="41"/>
      <c r="U8" s="41"/>
      <c r="V8" s="41"/>
      <c r="W8" s="41"/>
      <c r="X8" s="41"/>
      <c r="Y8" s="41"/>
      <c r="Z8" s="41"/>
      <c r="AA8" s="5" t="s">
        <v>329</v>
      </c>
      <c r="AB8" s="7" t="s">
        <v>56</v>
      </c>
      <c r="AC8" s="49"/>
      <c r="AD8" s="18"/>
      <c r="AE8" s="18"/>
      <c r="AF8" s="18"/>
      <c r="AG8" s="18"/>
      <c r="AH8" s="18"/>
      <c r="AI8" s="18"/>
      <c r="AJ8" s="18"/>
    </row>
    <row r="9">
      <c r="A9" s="43" t="s">
        <v>354</v>
      </c>
      <c r="B9" s="44" t="s">
        <v>327</v>
      </c>
      <c r="C9" s="37">
        <v>8.0</v>
      </c>
      <c r="D9" s="45" t="s">
        <v>355</v>
      </c>
      <c r="E9" s="45" t="s">
        <v>349</v>
      </c>
      <c r="F9" s="45" t="s">
        <v>350</v>
      </c>
      <c r="G9" s="40">
        <v>44197.0</v>
      </c>
      <c r="H9" s="44" t="s">
        <v>92</v>
      </c>
      <c r="I9" s="41"/>
      <c r="J9" s="41"/>
      <c r="K9" s="41"/>
      <c r="L9" s="41"/>
      <c r="M9" s="41"/>
      <c r="N9" s="41"/>
      <c r="O9" s="5" t="s">
        <v>43</v>
      </c>
      <c r="P9" s="41"/>
      <c r="Q9" s="41"/>
      <c r="R9" s="41"/>
      <c r="S9" s="5" t="s">
        <v>43</v>
      </c>
      <c r="T9" s="41"/>
      <c r="U9" s="41"/>
      <c r="V9" s="41"/>
      <c r="W9" s="41"/>
      <c r="X9" s="41"/>
      <c r="Y9" s="41"/>
      <c r="Z9" s="41"/>
      <c r="AA9" s="5" t="s">
        <v>329</v>
      </c>
      <c r="AB9" s="7" t="s">
        <v>56</v>
      </c>
      <c r="AC9" s="46"/>
      <c r="AD9" s="18"/>
      <c r="AE9" s="18"/>
      <c r="AF9" s="18"/>
      <c r="AG9" s="18"/>
      <c r="AH9" s="18"/>
      <c r="AI9" s="18"/>
      <c r="AJ9" s="18"/>
    </row>
    <row r="10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18"/>
      <c r="AE10" s="18"/>
      <c r="AF10" s="18"/>
      <c r="AG10" s="18"/>
      <c r="AH10" s="18"/>
      <c r="AI10" s="18"/>
      <c r="AJ10" s="18"/>
    </row>
    <row r="1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</row>
    <row r="12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</row>
    <row r="1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</row>
    <row r="1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</row>
    <row r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</row>
    <row r="1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</row>
    <row r="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</row>
  </sheetData>
  <dataValidations>
    <dataValidation type="list" allowBlank="1" sqref="H2:H9">
      <formula1>"Black Diamond,Edelrid,LACD,Lost Arrow,Mad Rock,Ocun,Petzl"</formula1>
    </dataValidation>
    <dataValidation type="list" allowBlank="1" sqref="AB2:AB9">
      <formula1>"Afgeschreven,Actueel,Labeling,Controle nodig"</formula1>
    </dataValidation>
    <dataValidation type="list" allowBlank="1" sqref="B2:B9">
      <formula1>"Bouldermat"</formula1>
    </dataValidation>
    <dataValidation type="custom" allowBlank="1" showDropDown="1" sqref="G2:G9">
      <formula1>OR(NOT(ISERROR(DATEVALUE(G2))), AND(ISNUMBER(G2), LEFT(CELL("format", G2))="D"))</formula1>
    </dataValidation>
    <dataValidation type="list" allowBlank="1" sqref="S2:S9">
      <formula1>"Geen,Schatting,Factuur,Bestellijst,Nulwaarde"</formula1>
    </dataValidation>
    <dataValidation type="list" allowBlank="1" sqref="AA2:AA9">
      <formula1>"Matcom,KMU Kluis,Pnyx"</formula1>
    </dataValidation>
    <dataValidation type="list" allowBlank="1" sqref="O2:O9">
      <formula1>"Geen,Productiedatum,Factuur,Schatting,Bestellijst,Nulwaarde"</formula1>
    </dataValidation>
  </dataValidations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7.13"/>
    <col customWidth="1" min="9" max="9" width="17.13"/>
    <col customWidth="1" min="11" max="11" width="14.0"/>
    <col customWidth="1" min="16" max="16" width="22.75"/>
    <col customWidth="1" min="17" max="17" width="16.13"/>
    <col customWidth="1" min="18" max="18" width="27.0"/>
    <col customWidth="1" min="19" max="19" width="19.13"/>
    <col customWidth="1" min="20" max="20" width="20.25"/>
    <col customWidth="1" min="30" max="30" width="36.13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51" t="s">
        <v>356</v>
      </c>
      <c r="F1" s="51" t="s">
        <v>324</v>
      </c>
      <c r="G1" s="51" t="s">
        <v>7</v>
      </c>
      <c r="H1" s="31" t="s">
        <v>9</v>
      </c>
      <c r="I1" s="31" t="s">
        <v>10</v>
      </c>
      <c r="J1" s="31" t="s">
        <v>11</v>
      </c>
      <c r="K1" s="31" t="s">
        <v>13</v>
      </c>
      <c r="L1" s="32" t="s">
        <v>14</v>
      </c>
      <c r="M1" s="32" t="s">
        <v>15</v>
      </c>
      <c r="N1" s="32" t="s">
        <v>16</v>
      </c>
      <c r="O1" s="32" t="s">
        <v>17</v>
      </c>
      <c r="P1" s="32" t="s">
        <v>18</v>
      </c>
      <c r="Q1" s="31" t="s">
        <v>19</v>
      </c>
      <c r="R1" s="32" t="s">
        <v>325</v>
      </c>
      <c r="S1" s="33" t="s">
        <v>21</v>
      </c>
      <c r="T1" s="31" t="s">
        <v>22</v>
      </c>
      <c r="U1" s="32" t="s">
        <v>23</v>
      </c>
      <c r="V1" s="31" t="s">
        <v>24</v>
      </c>
      <c r="W1" s="31" t="s">
        <v>33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35</v>
      </c>
      <c r="AE1" s="34"/>
      <c r="AF1" s="34"/>
      <c r="AG1" s="34"/>
      <c r="AH1" s="34"/>
      <c r="AI1" s="34"/>
      <c r="AJ1" s="34"/>
      <c r="AK1" s="34"/>
    </row>
    <row r="2">
      <c r="A2" s="35" t="s">
        <v>357</v>
      </c>
      <c r="B2" s="36" t="s">
        <v>358</v>
      </c>
      <c r="C2" s="37">
        <v>1.0</v>
      </c>
      <c r="D2" s="37" t="s">
        <v>359</v>
      </c>
      <c r="E2" s="37" t="s">
        <v>360</v>
      </c>
      <c r="F2" s="37" t="s">
        <v>361</v>
      </c>
      <c r="G2" s="37" t="s">
        <v>362</v>
      </c>
      <c r="H2" s="52">
        <v>43344.0</v>
      </c>
      <c r="I2" s="53" t="s">
        <v>92</v>
      </c>
      <c r="J2" s="39"/>
      <c r="K2" s="54" t="str">
        <f t="shared" ref="K2:K33" si="1">E2&amp;"cm ("&amp;F2&amp;")"</f>
        <v>53-61cm (M/L)</v>
      </c>
      <c r="L2" s="41"/>
      <c r="M2" s="41"/>
      <c r="N2" s="41"/>
      <c r="O2" s="41"/>
      <c r="P2" s="5" t="s">
        <v>9</v>
      </c>
      <c r="Q2" s="52">
        <v>43344.0</v>
      </c>
      <c r="R2" s="41"/>
      <c r="S2" s="41"/>
      <c r="T2" s="55" t="s">
        <v>70</v>
      </c>
      <c r="U2" s="56">
        <v>45895.0</v>
      </c>
      <c r="V2" s="57">
        <v>39.0</v>
      </c>
      <c r="W2" s="41"/>
      <c r="X2" s="58">
        <v>8.0</v>
      </c>
      <c r="Y2" s="15">
        <f t="shared" ref="Y2:Y33" si="2">IFERROR(IF(IF(Z2,(1- YEARFRAC(Z2,Q2)/X2)*V2,(1- YEARFRAC(TODAY(),Q2)/X2)*V2)&gt;0,IF(Z2,(1- YEARFRAC(Z2,Q2)/X2)*V2,(1- YEARFRAC(TODAY(),Q2)/X2)*V2),0),0)</f>
        <v>4.30625</v>
      </c>
      <c r="Z2" s="39"/>
      <c r="AA2" s="39"/>
      <c r="AB2" s="36" t="s">
        <v>45</v>
      </c>
      <c r="AC2" s="55" t="s">
        <v>54</v>
      </c>
      <c r="AD2" s="49"/>
      <c r="AE2" s="18"/>
      <c r="AF2" s="18"/>
      <c r="AG2" s="18"/>
      <c r="AH2" s="18"/>
      <c r="AI2" s="18"/>
      <c r="AJ2" s="18"/>
      <c r="AK2" s="18"/>
    </row>
    <row r="3">
      <c r="A3" s="43" t="s">
        <v>357</v>
      </c>
      <c r="B3" s="44" t="s">
        <v>358</v>
      </c>
      <c r="C3" s="37">
        <v>3.0</v>
      </c>
      <c r="D3" s="37" t="s">
        <v>363</v>
      </c>
      <c r="E3" s="37" t="s">
        <v>360</v>
      </c>
      <c r="F3" s="37" t="s">
        <v>361</v>
      </c>
      <c r="G3" s="37" t="s">
        <v>364</v>
      </c>
      <c r="H3" s="52">
        <v>43831.0</v>
      </c>
      <c r="I3" s="53" t="s">
        <v>92</v>
      </c>
      <c r="J3" s="59"/>
      <c r="K3" s="54" t="str">
        <f t="shared" si="1"/>
        <v>53-61cm (M/L)</v>
      </c>
      <c r="L3" s="41"/>
      <c r="M3" s="41"/>
      <c r="N3" s="41"/>
      <c r="O3" s="41"/>
      <c r="P3" s="5" t="s">
        <v>9</v>
      </c>
      <c r="Q3" s="52">
        <v>43831.0</v>
      </c>
      <c r="R3" s="41"/>
      <c r="S3" s="41"/>
      <c r="T3" s="55" t="s">
        <v>70</v>
      </c>
      <c r="U3" s="60">
        <v>45895.0</v>
      </c>
      <c r="V3" s="61">
        <v>39.0</v>
      </c>
      <c r="W3" s="41"/>
      <c r="X3" s="62">
        <v>8.0</v>
      </c>
      <c r="Y3" s="15">
        <f t="shared" si="2"/>
        <v>10.80625</v>
      </c>
      <c r="Z3" s="59"/>
      <c r="AA3" s="59"/>
      <c r="AB3" s="44" t="s">
        <v>45</v>
      </c>
      <c r="AC3" s="55" t="s">
        <v>54</v>
      </c>
      <c r="AD3" s="46"/>
      <c r="AE3" s="18"/>
      <c r="AF3" s="18"/>
      <c r="AG3" s="18"/>
      <c r="AH3" s="18"/>
      <c r="AI3" s="18"/>
      <c r="AJ3" s="18"/>
      <c r="AK3" s="18"/>
    </row>
    <row r="4">
      <c r="A4" s="35" t="s">
        <v>357</v>
      </c>
      <c r="B4" s="36" t="s">
        <v>358</v>
      </c>
      <c r="C4" s="37">
        <v>5.0</v>
      </c>
      <c r="D4" s="37" t="s">
        <v>365</v>
      </c>
      <c r="E4" s="37" t="s">
        <v>360</v>
      </c>
      <c r="F4" s="37" t="s">
        <v>361</v>
      </c>
      <c r="G4" s="37" t="s">
        <v>364</v>
      </c>
      <c r="H4" s="52">
        <v>43831.0</v>
      </c>
      <c r="I4" s="53" t="s">
        <v>92</v>
      </c>
      <c r="J4" s="39"/>
      <c r="K4" s="54" t="str">
        <f t="shared" si="1"/>
        <v>53-61cm (M/L)</v>
      </c>
      <c r="L4" s="41"/>
      <c r="M4" s="41"/>
      <c r="N4" s="41"/>
      <c r="O4" s="41"/>
      <c r="P4" s="5" t="s">
        <v>9</v>
      </c>
      <c r="Q4" s="52">
        <v>43831.0</v>
      </c>
      <c r="R4" s="41"/>
      <c r="S4" s="41"/>
      <c r="T4" s="55" t="s">
        <v>70</v>
      </c>
      <c r="U4" s="56">
        <v>45895.0</v>
      </c>
      <c r="V4" s="57">
        <v>39.0</v>
      </c>
      <c r="W4" s="41"/>
      <c r="X4" s="58">
        <v>8.0</v>
      </c>
      <c r="Y4" s="15">
        <f t="shared" si="2"/>
        <v>10.80625</v>
      </c>
      <c r="Z4" s="39"/>
      <c r="AA4" s="39"/>
      <c r="AB4" s="36" t="s">
        <v>45</v>
      </c>
      <c r="AC4" s="55" t="s">
        <v>54</v>
      </c>
      <c r="AD4" s="49"/>
      <c r="AE4" s="18"/>
      <c r="AF4" s="18"/>
      <c r="AG4" s="18"/>
      <c r="AH4" s="18"/>
      <c r="AI4" s="18"/>
      <c r="AJ4" s="18"/>
      <c r="AK4" s="18"/>
    </row>
    <row r="5">
      <c r="A5" s="43" t="s">
        <v>366</v>
      </c>
      <c r="B5" s="44" t="s">
        <v>358</v>
      </c>
      <c r="C5" s="37">
        <v>6.0</v>
      </c>
      <c r="D5" s="37" t="s">
        <v>367</v>
      </c>
      <c r="E5" s="37" t="s">
        <v>368</v>
      </c>
      <c r="F5" s="37" t="s">
        <v>361</v>
      </c>
      <c r="G5" s="37" t="s">
        <v>369</v>
      </c>
      <c r="H5" s="63">
        <v>44531.0</v>
      </c>
      <c r="I5" s="53" t="s">
        <v>92</v>
      </c>
      <c r="J5" s="59"/>
      <c r="K5" s="54" t="str">
        <f t="shared" si="1"/>
        <v>54-61cm (M/L)</v>
      </c>
      <c r="L5" s="41"/>
      <c r="M5" s="41"/>
      <c r="N5" s="41"/>
      <c r="O5" s="41"/>
      <c r="P5" s="5" t="s">
        <v>9</v>
      </c>
      <c r="Q5" s="63">
        <v>44531.0</v>
      </c>
      <c r="R5" s="41"/>
      <c r="S5" s="41"/>
      <c r="T5" s="55" t="s">
        <v>70</v>
      </c>
      <c r="U5" s="60">
        <v>45895.0</v>
      </c>
      <c r="V5" s="61">
        <v>39.0</v>
      </c>
      <c r="W5" s="41"/>
      <c r="X5" s="62">
        <v>8.0</v>
      </c>
      <c r="Y5" s="15">
        <f t="shared" si="2"/>
        <v>20.15</v>
      </c>
      <c r="Z5" s="59"/>
      <c r="AA5" s="59"/>
      <c r="AB5" s="44" t="s">
        <v>45</v>
      </c>
      <c r="AC5" s="55" t="s">
        <v>54</v>
      </c>
      <c r="AD5" s="46"/>
      <c r="AE5" s="18"/>
      <c r="AF5" s="18"/>
      <c r="AG5" s="18"/>
      <c r="AH5" s="18"/>
      <c r="AI5" s="18"/>
      <c r="AJ5" s="18"/>
      <c r="AK5" s="18"/>
    </row>
    <row r="6">
      <c r="A6" s="35" t="s">
        <v>357</v>
      </c>
      <c r="B6" s="36" t="s">
        <v>358</v>
      </c>
      <c r="C6" s="37">
        <v>7.0</v>
      </c>
      <c r="D6" s="37" t="s">
        <v>370</v>
      </c>
      <c r="E6" s="37" t="s">
        <v>360</v>
      </c>
      <c r="F6" s="37" t="s">
        <v>361</v>
      </c>
      <c r="G6" s="37" t="s">
        <v>371</v>
      </c>
      <c r="H6" s="52">
        <v>44256.0</v>
      </c>
      <c r="I6" s="53" t="s">
        <v>92</v>
      </c>
      <c r="J6" s="39"/>
      <c r="K6" s="54" t="str">
        <f t="shared" si="1"/>
        <v>53-61cm (M/L)</v>
      </c>
      <c r="L6" s="41"/>
      <c r="M6" s="41"/>
      <c r="N6" s="41"/>
      <c r="O6" s="41"/>
      <c r="P6" s="5" t="s">
        <v>9</v>
      </c>
      <c r="Q6" s="52">
        <v>44256.0</v>
      </c>
      <c r="R6" s="41"/>
      <c r="S6" s="41"/>
      <c r="T6" s="55" t="s">
        <v>70</v>
      </c>
      <c r="U6" s="56">
        <v>45895.0</v>
      </c>
      <c r="V6" s="57">
        <v>39.0</v>
      </c>
      <c r="W6" s="41"/>
      <c r="X6" s="58">
        <v>8.0</v>
      </c>
      <c r="Y6" s="15">
        <f t="shared" si="2"/>
        <v>16.49375</v>
      </c>
      <c r="Z6" s="39"/>
      <c r="AA6" s="39"/>
      <c r="AB6" s="36" t="s">
        <v>45</v>
      </c>
      <c r="AC6" s="55" t="s">
        <v>54</v>
      </c>
      <c r="AD6" s="49"/>
      <c r="AE6" s="18"/>
      <c r="AF6" s="18"/>
      <c r="AG6" s="18"/>
      <c r="AH6" s="18"/>
      <c r="AI6" s="18"/>
      <c r="AJ6" s="18"/>
      <c r="AK6" s="18"/>
    </row>
    <row r="7">
      <c r="A7" s="43" t="s">
        <v>357</v>
      </c>
      <c r="B7" s="44" t="s">
        <v>358</v>
      </c>
      <c r="C7" s="37">
        <v>9.0</v>
      </c>
      <c r="D7" s="37" t="s">
        <v>372</v>
      </c>
      <c r="E7" s="37" t="s">
        <v>360</v>
      </c>
      <c r="F7" s="37" t="s">
        <v>361</v>
      </c>
      <c r="G7" s="37" t="s">
        <v>371</v>
      </c>
      <c r="H7" s="52">
        <v>44256.0</v>
      </c>
      <c r="I7" s="53" t="s">
        <v>92</v>
      </c>
      <c r="J7" s="59"/>
      <c r="K7" s="54" t="str">
        <f t="shared" si="1"/>
        <v>53-61cm (M/L)</v>
      </c>
      <c r="L7" s="41"/>
      <c r="M7" s="41"/>
      <c r="N7" s="41"/>
      <c r="O7" s="41"/>
      <c r="P7" s="5" t="s">
        <v>9</v>
      </c>
      <c r="Q7" s="52">
        <v>44256.0</v>
      </c>
      <c r="R7" s="41"/>
      <c r="S7" s="41"/>
      <c r="T7" s="55" t="s">
        <v>70</v>
      </c>
      <c r="U7" s="60">
        <v>45895.0</v>
      </c>
      <c r="V7" s="61">
        <v>39.0</v>
      </c>
      <c r="W7" s="41"/>
      <c r="X7" s="62">
        <v>8.0</v>
      </c>
      <c r="Y7" s="15">
        <f t="shared" si="2"/>
        <v>16.49375</v>
      </c>
      <c r="Z7" s="59"/>
      <c r="AA7" s="59"/>
      <c r="AB7" s="44" t="s">
        <v>45</v>
      </c>
      <c r="AC7" s="55" t="s">
        <v>54</v>
      </c>
      <c r="AD7" s="46"/>
      <c r="AE7" s="18"/>
      <c r="AF7" s="18"/>
      <c r="AG7" s="18"/>
      <c r="AH7" s="18"/>
      <c r="AI7" s="18"/>
      <c r="AJ7" s="18"/>
      <c r="AK7" s="18"/>
    </row>
    <row r="8">
      <c r="A8" s="35" t="s">
        <v>357</v>
      </c>
      <c r="B8" s="36" t="s">
        <v>358</v>
      </c>
      <c r="C8" s="37">
        <v>13.0</v>
      </c>
      <c r="D8" s="37" t="s">
        <v>373</v>
      </c>
      <c r="E8" s="37" t="s">
        <v>360</v>
      </c>
      <c r="F8" s="37" t="s">
        <v>361</v>
      </c>
      <c r="G8" s="37" t="s">
        <v>364</v>
      </c>
      <c r="H8" s="52">
        <v>45323.0</v>
      </c>
      <c r="I8" s="53" t="s">
        <v>92</v>
      </c>
      <c r="J8" s="39"/>
      <c r="K8" s="54" t="str">
        <f t="shared" si="1"/>
        <v>53-61cm (M/L)</v>
      </c>
      <c r="L8" s="41"/>
      <c r="M8" s="41"/>
      <c r="N8" s="41"/>
      <c r="O8" s="41"/>
      <c r="P8" s="5" t="s">
        <v>9</v>
      </c>
      <c r="Q8" s="52">
        <v>45323.0</v>
      </c>
      <c r="R8" s="41"/>
      <c r="S8" s="41"/>
      <c r="T8" s="55" t="s">
        <v>70</v>
      </c>
      <c r="U8" s="56">
        <v>45895.0</v>
      </c>
      <c r="V8" s="57">
        <v>39.0</v>
      </c>
      <c r="W8" s="41"/>
      <c r="X8" s="58">
        <v>8.0</v>
      </c>
      <c r="Y8" s="15">
        <f t="shared" si="2"/>
        <v>30.7125</v>
      </c>
      <c r="Z8" s="39"/>
      <c r="AA8" s="39"/>
      <c r="AB8" s="36" t="s">
        <v>45</v>
      </c>
      <c r="AC8" s="55" t="s">
        <v>54</v>
      </c>
      <c r="AD8" s="49"/>
      <c r="AE8" s="18"/>
      <c r="AF8" s="18"/>
      <c r="AG8" s="18"/>
      <c r="AH8" s="18"/>
      <c r="AI8" s="18"/>
      <c r="AJ8" s="18"/>
      <c r="AK8" s="18"/>
    </row>
    <row r="9">
      <c r="A9" s="43" t="s">
        <v>374</v>
      </c>
      <c r="B9" s="44" t="s">
        <v>358</v>
      </c>
      <c r="C9" s="37">
        <v>14.0</v>
      </c>
      <c r="D9" s="37" t="s">
        <v>375</v>
      </c>
      <c r="E9" s="37" t="s">
        <v>376</v>
      </c>
      <c r="F9" s="37" t="s">
        <v>361</v>
      </c>
      <c r="G9" s="37" t="s">
        <v>377</v>
      </c>
      <c r="H9" s="63">
        <v>43070.0</v>
      </c>
      <c r="I9" s="53" t="s">
        <v>68</v>
      </c>
      <c r="J9" s="59"/>
      <c r="K9" s="54" t="str">
        <f t="shared" si="1"/>
        <v>54-60cm (M/L)</v>
      </c>
      <c r="L9" s="41"/>
      <c r="M9" s="41"/>
      <c r="N9" s="41"/>
      <c r="O9" s="41"/>
      <c r="P9" s="5" t="s">
        <v>43</v>
      </c>
      <c r="Q9" s="64"/>
      <c r="R9" s="41"/>
      <c r="S9" s="41"/>
      <c r="T9" s="55" t="s">
        <v>43</v>
      </c>
      <c r="U9" s="65"/>
      <c r="V9" s="65"/>
      <c r="W9" s="41"/>
      <c r="X9" s="62">
        <v>8.0</v>
      </c>
      <c r="Y9" s="15">
        <f t="shared" si="2"/>
        <v>0</v>
      </c>
      <c r="Z9" s="60">
        <v>45581.0</v>
      </c>
      <c r="AA9" s="45" t="s">
        <v>378</v>
      </c>
      <c r="AB9" s="44" t="s">
        <v>43</v>
      </c>
      <c r="AC9" s="55" t="s">
        <v>46</v>
      </c>
      <c r="AD9" s="46"/>
      <c r="AE9" s="18"/>
      <c r="AF9" s="18"/>
      <c r="AG9" s="18"/>
      <c r="AH9" s="18"/>
      <c r="AI9" s="18"/>
      <c r="AJ9" s="18"/>
      <c r="AK9" s="18"/>
    </row>
    <row r="10">
      <c r="A10" s="35" t="s">
        <v>374</v>
      </c>
      <c r="B10" s="36" t="s">
        <v>358</v>
      </c>
      <c r="C10" s="37">
        <v>15.0</v>
      </c>
      <c r="D10" s="37" t="s">
        <v>379</v>
      </c>
      <c r="E10" s="37" t="s">
        <v>376</v>
      </c>
      <c r="F10" s="37" t="s">
        <v>361</v>
      </c>
      <c r="G10" s="37" t="s">
        <v>364</v>
      </c>
      <c r="H10" s="52">
        <v>42552.0</v>
      </c>
      <c r="I10" s="53" t="s">
        <v>68</v>
      </c>
      <c r="J10" s="39"/>
      <c r="K10" s="54" t="str">
        <f t="shared" si="1"/>
        <v>54-60cm (M/L)</v>
      </c>
      <c r="L10" s="41"/>
      <c r="M10" s="41"/>
      <c r="N10" s="41"/>
      <c r="O10" s="41"/>
      <c r="P10" s="5" t="s">
        <v>43</v>
      </c>
      <c r="Q10" s="66"/>
      <c r="R10" s="41"/>
      <c r="S10" s="41"/>
      <c r="T10" s="55" t="s">
        <v>43</v>
      </c>
      <c r="U10" s="67"/>
      <c r="V10" s="67"/>
      <c r="W10" s="41"/>
      <c r="X10" s="58">
        <v>8.0</v>
      </c>
      <c r="Y10" s="15">
        <f t="shared" si="2"/>
        <v>0</v>
      </c>
      <c r="Z10" s="56">
        <v>45581.0</v>
      </c>
      <c r="AA10" s="38" t="s">
        <v>380</v>
      </c>
      <c r="AB10" s="36" t="s">
        <v>43</v>
      </c>
      <c r="AC10" s="55" t="s">
        <v>46</v>
      </c>
      <c r="AD10" s="49"/>
      <c r="AE10" s="18"/>
      <c r="AF10" s="18"/>
      <c r="AG10" s="18"/>
      <c r="AH10" s="18"/>
      <c r="AI10" s="18"/>
      <c r="AJ10" s="18"/>
      <c r="AK10" s="18"/>
    </row>
    <row r="11">
      <c r="A11" s="43" t="s">
        <v>374</v>
      </c>
      <c r="B11" s="44" t="s">
        <v>358</v>
      </c>
      <c r="C11" s="37">
        <v>16.0</v>
      </c>
      <c r="D11" s="37" t="s">
        <v>381</v>
      </c>
      <c r="E11" s="37" t="s">
        <v>376</v>
      </c>
      <c r="F11" s="37" t="s">
        <v>361</v>
      </c>
      <c r="G11" s="37" t="s">
        <v>382</v>
      </c>
      <c r="H11" s="52">
        <v>42979.0</v>
      </c>
      <c r="I11" s="53" t="s">
        <v>68</v>
      </c>
      <c r="J11" s="59"/>
      <c r="K11" s="54" t="str">
        <f t="shared" si="1"/>
        <v>54-60cm (M/L)</v>
      </c>
      <c r="L11" s="41"/>
      <c r="M11" s="41"/>
      <c r="N11" s="41"/>
      <c r="O11" s="41"/>
      <c r="P11" s="5" t="s">
        <v>43</v>
      </c>
      <c r="Q11" s="64"/>
      <c r="R11" s="41"/>
      <c r="S11" s="41"/>
      <c r="T11" s="55" t="s">
        <v>43</v>
      </c>
      <c r="U11" s="65"/>
      <c r="V11" s="65"/>
      <c r="W11" s="41"/>
      <c r="X11" s="62">
        <v>8.0</v>
      </c>
      <c r="Y11" s="15">
        <f t="shared" si="2"/>
        <v>0</v>
      </c>
      <c r="Z11" s="60">
        <v>45581.0</v>
      </c>
      <c r="AA11" s="45" t="s">
        <v>378</v>
      </c>
      <c r="AB11" s="44" t="s">
        <v>43</v>
      </c>
      <c r="AC11" s="55" t="s">
        <v>46</v>
      </c>
      <c r="AD11" s="46"/>
      <c r="AE11" s="18"/>
      <c r="AF11" s="18"/>
      <c r="AG11" s="18"/>
      <c r="AH11" s="18"/>
      <c r="AI11" s="18"/>
      <c r="AJ11" s="18"/>
      <c r="AK11" s="18"/>
    </row>
    <row r="12">
      <c r="A12" s="35" t="s">
        <v>374</v>
      </c>
      <c r="B12" s="36" t="s">
        <v>358</v>
      </c>
      <c r="C12" s="37">
        <v>17.0</v>
      </c>
      <c r="D12" s="37" t="s">
        <v>383</v>
      </c>
      <c r="E12" s="37" t="s">
        <v>376</v>
      </c>
      <c r="F12" s="37" t="s">
        <v>361</v>
      </c>
      <c r="G12" s="37" t="s">
        <v>384</v>
      </c>
      <c r="H12" s="52">
        <v>42979.0</v>
      </c>
      <c r="I12" s="53" t="s">
        <v>68</v>
      </c>
      <c r="J12" s="39"/>
      <c r="K12" s="54" t="str">
        <f t="shared" si="1"/>
        <v>54-60cm (M/L)</v>
      </c>
      <c r="L12" s="41"/>
      <c r="M12" s="41"/>
      <c r="N12" s="41"/>
      <c r="O12" s="41"/>
      <c r="P12" s="5" t="s">
        <v>43</v>
      </c>
      <c r="Q12" s="66"/>
      <c r="R12" s="41"/>
      <c r="S12" s="41"/>
      <c r="T12" s="55" t="s">
        <v>43</v>
      </c>
      <c r="U12" s="67"/>
      <c r="V12" s="67"/>
      <c r="W12" s="41"/>
      <c r="X12" s="58">
        <v>8.0</v>
      </c>
      <c r="Y12" s="15">
        <f t="shared" si="2"/>
        <v>0</v>
      </c>
      <c r="Z12" s="56">
        <v>45581.0</v>
      </c>
      <c r="AA12" s="38" t="s">
        <v>380</v>
      </c>
      <c r="AB12" s="36" t="s">
        <v>43</v>
      </c>
      <c r="AC12" s="55" t="s">
        <v>46</v>
      </c>
      <c r="AD12" s="49"/>
      <c r="AE12" s="18"/>
      <c r="AF12" s="18"/>
      <c r="AG12" s="18"/>
      <c r="AH12" s="18"/>
      <c r="AI12" s="18"/>
      <c r="AJ12" s="18"/>
      <c r="AK12" s="18"/>
    </row>
    <row r="13">
      <c r="A13" s="43" t="s">
        <v>357</v>
      </c>
      <c r="B13" s="44" t="s">
        <v>358</v>
      </c>
      <c r="C13" s="37">
        <v>21.0</v>
      </c>
      <c r="D13" s="37" t="s">
        <v>385</v>
      </c>
      <c r="E13" s="37" t="s">
        <v>360</v>
      </c>
      <c r="F13" s="37" t="s">
        <v>361</v>
      </c>
      <c r="G13" s="37" t="s">
        <v>364</v>
      </c>
      <c r="H13" s="52">
        <v>45323.0</v>
      </c>
      <c r="I13" s="53" t="s">
        <v>92</v>
      </c>
      <c r="J13" s="45" t="s">
        <v>386</v>
      </c>
      <c r="K13" s="54" t="str">
        <f t="shared" si="1"/>
        <v>53-61cm (M/L)</v>
      </c>
      <c r="L13" s="41"/>
      <c r="M13" s="41"/>
      <c r="N13" s="41"/>
      <c r="O13" s="41"/>
      <c r="P13" s="5" t="s">
        <v>9</v>
      </c>
      <c r="Q13" s="52">
        <v>45323.0</v>
      </c>
      <c r="R13" s="41"/>
      <c r="S13" s="41"/>
      <c r="T13" s="55" t="s">
        <v>70</v>
      </c>
      <c r="U13" s="60">
        <v>45895.0</v>
      </c>
      <c r="V13" s="61">
        <v>39.0</v>
      </c>
      <c r="W13" s="41"/>
      <c r="X13" s="62">
        <v>8.0</v>
      </c>
      <c r="Y13" s="15">
        <f t="shared" si="2"/>
        <v>30.7125</v>
      </c>
      <c r="Z13" s="64"/>
      <c r="AA13" s="59"/>
      <c r="AB13" s="44" t="s">
        <v>45</v>
      </c>
      <c r="AC13" s="55" t="s">
        <v>54</v>
      </c>
      <c r="AD13" s="48" t="s">
        <v>387</v>
      </c>
      <c r="AE13" s="18"/>
      <c r="AF13" s="18"/>
      <c r="AG13" s="18"/>
      <c r="AH13" s="18"/>
      <c r="AI13" s="18"/>
      <c r="AJ13" s="18"/>
      <c r="AK13" s="18"/>
    </row>
    <row r="14">
      <c r="A14" s="35" t="s">
        <v>388</v>
      </c>
      <c r="B14" s="36" t="s">
        <v>358</v>
      </c>
      <c r="C14" s="37">
        <v>22.0</v>
      </c>
      <c r="D14" s="37" t="s">
        <v>389</v>
      </c>
      <c r="E14" s="37" t="s">
        <v>360</v>
      </c>
      <c r="F14" s="37" t="s">
        <v>361</v>
      </c>
      <c r="G14" s="37" t="s">
        <v>390</v>
      </c>
      <c r="H14" s="52">
        <v>41030.0</v>
      </c>
      <c r="I14" s="53" t="s">
        <v>326</v>
      </c>
      <c r="J14" s="38" t="s">
        <v>391</v>
      </c>
      <c r="K14" s="54" t="str">
        <f t="shared" si="1"/>
        <v>53-61cm (M/L)</v>
      </c>
      <c r="L14" s="41"/>
      <c r="M14" s="41"/>
      <c r="N14" s="41"/>
      <c r="O14" s="41"/>
      <c r="P14" s="5" t="s">
        <v>43</v>
      </c>
      <c r="Q14" s="66"/>
      <c r="R14" s="41"/>
      <c r="S14" s="41"/>
      <c r="T14" s="55" t="s">
        <v>43</v>
      </c>
      <c r="U14" s="67"/>
      <c r="V14" s="67"/>
      <c r="W14" s="41"/>
      <c r="X14" s="58">
        <v>8.0</v>
      </c>
      <c r="Y14" s="15">
        <f t="shared" si="2"/>
        <v>0</v>
      </c>
      <c r="Z14" s="56">
        <v>45581.0</v>
      </c>
      <c r="AA14" s="38" t="s">
        <v>392</v>
      </c>
      <c r="AB14" s="36" t="s">
        <v>43</v>
      </c>
      <c r="AC14" s="55" t="s">
        <v>46</v>
      </c>
      <c r="AD14" s="49"/>
      <c r="AE14" s="18"/>
      <c r="AF14" s="18"/>
      <c r="AG14" s="18"/>
      <c r="AH14" s="18"/>
      <c r="AI14" s="18"/>
      <c r="AJ14" s="18"/>
      <c r="AK14" s="18"/>
    </row>
    <row r="15">
      <c r="A15" s="43" t="s">
        <v>326</v>
      </c>
      <c r="B15" s="44" t="s">
        <v>358</v>
      </c>
      <c r="C15" s="37">
        <v>23.0</v>
      </c>
      <c r="D15" s="37" t="s">
        <v>393</v>
      </c>
      <c r="E15" s="37" t="s">
        <v>360</v>
      </c>
      <c r="F15" s="37" t="s">
        <v>361</v>
      </c>
      <c r="G15" s="37" t="s">
        <v>390</v>
      </c>
      <c r="H15" s="52">
        <v>41030.0</v>
      </c>
      <c r="I15" s="53" t="s">
        <v>326</v>
      </c>
      <c r="J15" s="45" t="s">
        <v>394</v>
      </c>
      <c r="K15" s="54" t="str">
        <f t="shared" si="1"/>
        <v>53-61cm (M/L)</v>
      </c>
      <c r="L15" s="41"/>
      <c r="M15" s="41"/>
      <c r="N15" s="41"/>
      <c r="O15" s="41"/>
      <c r="P15" s="5" t="s">
        <v>43</v>
      </c>
      <c r="Q15" s="64"/>
      <c r="R15" s="41"/>
      <c r="S15" s="41"/>
      <c r="T15" s="55" t="s">
        <v>43</v>
      </c>
      <c r="U15" s="65"/>
      <c r="V15" s="65"/>
      <c r="W15" s="41"/>
      <c r="X15" s="62">
        <v>8.0</v>
      </c>
      <c r="Y15" s="15">
        <f t="shared" si="2"/>
        <v>0</v>
      </c>
      <c r="Z15" s="60">
        <v>45581.0</v>
      </c>
      <c r="AA15" s="45" t="s">
        <v>392</v>
      </c>
      <c r="AB15" s="44" t="s">
        <v>43</v>
      </c>
      <c r="AC15" s="55" t="s">
        <v>46</v>
      </c>
      <c r="AD15" s="46"/>
      <c r="AE15" s="18"/>
      <c r="AF15" s="18"/>
      <c r="AG15" s="18"/>
      <c r="AH15" s="18"/>
      <c r="AI15" s="18"/>
      <c r="AJ15" s="18"/>
      <c r="AK15" s="18"/>
    </row>
    <row r="16">
      <c r="A16" s="35" t="s">
        <v>395</v>
      </c>
      <c r="B16" s="36" t="s">
        <v>358</v>
      </c>
      <c r="C16" s="37">
        <v>24.0</v>
      </c>
      <c r="D16" s="37" t="s">
        <v>396</v>
      </c>
      <c r="E16" s="37" t="s">
        <v>397</v>
      </c>
      <c r="F16" s="37" t="s">
        <v>361</v>
      </c>
      <c r="G16" s="37" t="s">
        <v>364</v>
      </c>
      <c r="H16" s="52">
        <v>42064.0</v>
      </c>
      <c r="I16" s="53" t="s">
        <v>398</v>
      </c>
      <c r="J16" s="38"/>
      <c r="K16" s="54" t="str">
        <f t="shared" si="1"/>
        <v>54-62cm (M/L)</v>
      </c>
      <c r="L16" s="41"/>
      <c r="M16" s="41"/>
      <c r="N16" s="41"/>
      <c r="O16" s="41"/>
      <c r="P16" s="5" t="s">
        <v>43</v>
      </c>
      <c r="Q16" s="66"/>
      <c r="R16" s="41"/>
      <c r="S16" s="41"/>
      <c r="T16" s="55" t="s">
        <v>43</v>
      </c>
      <c r="U16" s="67"/>
      <c r="V16" s="67"/>
      <c r="W16" s="41"/>
      <c r="X16" s="58">
        <v>8.0</v>
      </c>
      <c r="Y16" s="15">
        <f t="shared" si="2"/>
        <v>0</v>
      </c>
      <c r="Z16" s="56">
        <v>45581.0</v>
      </c>
      <c r="AA16" s="38" t="s">
        <v>392</v>
      </c>
      <c r="AB16" s="36" t="s">
        <v>43</v>
      </c>
      <c r="AC16" s="55" t="s">
        <v>46</v>
      </c>
      <c r="AD16" s="49"/>
      <c r="AE16" s="18"/>
      <c r="AF16" s="18"/>
      <c r="AG16" s="18"/>
      <c r="AH16" s="18"/>
      <c r="AI16" s="18"/>
      <c r="AJ16" s="18"/>
      <c r="AK16" s="18"/>
    </row>
    <row r="17">
      <c r="A17" s="43" t="s">
        <v>395</v>
      </c>
      <c r="B17" s="44" t="s">
        <v>358</v>
      </c>
      <c r="C17" s="37">
        <v>25.0</v>
      </c>
      <c r="D17" s="37" t="s">
        <v>399</v>
      </c>
      <c r="E17" s="37" t="s">
        <v>397</v>
      </c>
      <c r="F17" s="37" t="s">
        <v>361</v>
      </c>
      <c r="G17" s="37" t="s">
        <v>364</v>
      </c>
      <c r="H17" s="52">
        <v>42064.0</v>
      </c>
      <c r="I17" s="53" t="s">
        <v>398</v>
      </c>
      <c r="J17" s="45"/>
      <c r="K17" s="54" t="str">
        <f t="shared" si="1"/>
        <v>54-62cm (M/L)</v>
      </c>
      <c r="L17" s="41"/>
      <c r="M17" s="41"/>
      <c r="N17" s="41"/>
      <c r="O17" s="41"/>
      <c r="P17" s="5" t="s">
        <v>43</v>
      </c>
      <c r="Q17" s="64"/>
      <c r="R17" s="41"/>
      <c r="S17" s="41"/>
      <c r="T17" s="55" t="s">
        <v>43</v>
      </c>
      <c r="U17" s="65"/>
      <c r="V17" s="65"/>
      <c r="W17" s="41"/>
      <c r="X17" s="62">
        <v>8.0</v>
      </c>
      <c r="Y17" s="15">
        <f t="shared" si="2"/>
        <v>0</v>
      </c>
      <c r="Z17" s="60">
        <v>45581.0</v>
      </c>
      <c r="AA17" s="45" t="s">
        <v>392</v>
      </c>
      <c r="AB17" s="44" t="s">
        <v>43</v>
      </c>
      <c r="AC17" s="55" t="s">
        <v>46</v>
      </c>
      <c r="AD17" s="46"/>
      <c r="AE17" s="18"/>
      <c r="AF17" s="18"/>
      <c r="AG17" s="18"/>
      <c r="AH17" s="18"/>
      <c r="AI17" s="18"/>
      <c r="AJ17" s="18"/>
      <c r="AK17" s="18"/>
    </row>
    <row r="18">
      <c r="A18" s="35" t="s">
        <v>357</v>
      </c>
      <c r="B18" s="36" t="s">
        <v>358</v>
      </c>
      <c r="C18" s="37">
        <v>27.0</v>
      </c>
      <c r="D18" s="37" t="s">
        <v>400</v>
      </c>
      <c r="E18" s="37" t="s">
        <v>360</v>
      </c>
      <c r="F18" s="37" t="s">
        <v>361</v>
      </c>
      <c r="G18" s="37" t="s">
        <v>384</v>
      </c>
      <c r="H18" s="52">
        <v>45689.0</v>
      </c>
      <c r="I18" s="53" t="s">
        <v>92</v>
      </c>
      <c r="J18" s="38" t="s">
        <v>401</v>
      </c>
      <c r="K18" s="54" t="str">
        <f t="shared" si="1"/>
        <v>53-61cm (M/L)</v>
      </c>
      <c r="L18" s="41"/>
      <c r="M18" s="41"/>
      <c r="N18" s="41"/>
      <c r="O18" s="41"/>
      <c r="P18" s="5" t="s">
        <v>52</v>
      </c>
      <c r="Q18" s="56">
        <v>45741.0</v>
      </c>
      <c r="R18" s="41"/>
      <c r="S18" s="41"/>
      <c r="T18" s="55" t="s">
        <v>52</v>
      </c>
      <c r="U18" s="56">
        <v>45741.0</v>
      </c>
      <c r="V18" s="57">
        <v>39.0</v>
      </c>
      <c r="W18" s="41"/>
      <c r="X18" s="58">
        <v>8.0</v>
      </c>
      <c r="Y18" s="15">
        <f t="shared" si="2"/>
        <v>36.31875</v>
      </c>
      <c r="Z18" s="66"/>
      <c r="AA18" s="39"/>
      <c r="AB18" s="36" t="s">
        <v>45</v>
      </c>
      <c r="AC18" s="55" t="s">
        <v>54</v>
      </c>
      <c r="AD18" s="49"/>
      <c r="AE18" s="18"/>
      <c r="AF18" s="18"/>
      <c r="AG18" s="18"/>
      <c r="AH18" s="18"/>
      <c r="AI18" s="18"/>
      <c r="AJ18" s="18"/>
      <c r="AK18" s="18"/>
    </row>
    <row r="19">
      <c r="A19" s="43" t="s">
        <v>357</v>
      </c>
      <c r="B19" s="44" t="s">
        <v>358</v>
      </c>
      <c r="C19" s="37">
        <v>26.0</v>
      </c>
      <c r="D19" s="37" t="s">
        <v>402</v>
      </c>
      <c r="E19" s="37" t="s">
        <v>360</v>
      </c>
      <c r="F19" s="37" t="s">
        <v>361</v>
      </c>
      <c r="G19" s="37" t="s">
        <v>384</v>
      </c>
      <c r="H19" s="52">
        <v>45689.0</v>
      </c>
      <c r="I19" s="53" t="s">
        <v>92</v>
      </c>
      <c r="J19" s="45" t="s">
        <v>403</v>
      </c>
      <c r="K19" s="54" t="str">
        <f t="shared" si="1"/>
        <v>53-61cm (M/L)</v>
      </c>
      <c r="L19" s="41"/>
      <c r="M19" s="41"/>
      <c r="N19" s="41"/>
      <c r="O19" s="41"/>
      <c r="P19" s="5" t="s">
        <v>52</v>
      </c>
      <c r="Q19" s="60">
        <v>45741.0</v>
      </c>
      <c r="R19" s="41"/>
      <c r="S19" s="41"/>
      <c r="T19" s="55" t="s">
        <v>52</v>
      </c>
      <c r="U19" s="60">
        <v>45741.0</v>
      </c>
      <c r="V19" s="61">
        <v>39.0</v>
      </c>
      <c r="W19" s="41"/>
      <c r="X19" s="62">
        <v>8.0</v>
      </c>
      <c r="Y19" s="15">
        <f t="shared" si="2"/>
        <v>36.31875</v>
      </c>
      <c r="Z19" s="64"/>
      <c r="AA19" s="59"/>
      <c r="AB19" s="44" t="s">
        <v>45</v>
      </c>
      <c r="AC19" s="55" t="s">
        <v>54</v>
      </c>
      <c r="AD19" s="46"/>
      <c r="AE19" s="18"/>
      <c r="AF19" s="18"/>
      <c r="AG19" s="18"/>
      <c r="AH19" s="18"/>
      <c r="AI19" s="18"/>
      <c r="AJ19" s="18"/>
      <c r="AK19" s="18"/>
    </row>
    <row r="20">
      <c r="A20" s="35" t="s">
        <v>357</v>
      </c>
      <c r="B20" s="36" t="s">
        <v>358</v>
      </c>
      <c r="C20" s="37">
        <v>28.0</v>
      </c>
      <c r="D20" s="37" t="s">
        <v>404</v>
      </c>
      <c r="E20" s="37" t="s">
        <v>360</v>
      </c>
      <c r="F20" s="37" t="s">
        <v>361</v>
      </c>
      <c r="G20" s="37" t="s">
        <v>384</v>
      </c>
      <c r="H20" s="52">
        <v>45689.0</v>
      </c>
      <c r="I20" s="53" t="s">
        <v>92</v>
      </c>
      <c r="J20" s="38" t="s">
        <v>405</v>
      </c>
      <c r="K20" s="54" t="str">
        <f t="shared" si="1"/>
        <v>53-61cm (M/L)</v>
      </c>
      <c r="L20" s="41"/>
      <c r="M20" s="41"/>
      <c r="N20" s="41"/>
      <c r="O20" s="41"/>
      <c r="P20" s="5" t="s">
        <v>52</v>
      </c>
      <c r="Q20" s="56">
        <v>45741.0</v>
      </c>
      <c r="R20" s="41"/>
      <c r="S20" s="41"/>
      <c r="T20" s="55" t="s">
        <v>52</v>
      </c>
      <c r="U20" s="56">
        <v>45741.0</v>
      </c>
      <c r="V20" s="57">
        <v>39.0</v>
      </c>
      <c r="W20" s="41"/>
      <c r="X20" s="58">
        <v>8.0</v>
      </c>
      <c r="Y20" s="15">
        <f t="shared" si="2"/>
        <v>36.31875</v>
      </c>
      <c r="Z20" s="66"/>
      <c r="AA20" s="39"/>
      <c r="AB20" s="36" t="s">
        <v>45</v>
      </c>
      <c r="AC20" s="55" t="s">
        <v>54</v>
      </c>
      <c r="AD20" s="49"/>
      <c r="AE20" s="18"/>
      <c r="AF20" s="18"/>
      <c r="AG20" s="18"/>
      <c r="AH20" s="18"/>
      <c r="AI20" s="18"/>
      <c r="AJ20" s="18"/>
      <c r="AK20" s="18"/>
    </row>
    <row r="21">
      <c r="A21" s="43" t="s">
        <v>357</v>
      </c>
      <c r="B21" s="44" t="s">
        <v>358</v>
      </c>
      <c r="C21" s="37">
        <v>29.0</v>
      </c>
      <c r="D21" s="37" t="s">
        <v>406</v>
      </c>
      <c r="E21" s="37" t="s">
        <v>360</v>
      </c>
      <c r="F21" s="37" t="s">
        <v>361</v>
      </c>
      <c r="G21" s="37" t="s">
        <v>384</v>
      </c>
      <c r="H21" s="52">
        <v>45689.0</v>
      </c>
      <c r="I21" s="53" t="s">
        <v>92</v>
      </c>
      <c r="J21" s="45" t="s">
        <v>407</v>
      </c>
      <c r="K21" s="54" t="str">
        <f t="shared" si="1"/>
        <v>53-61cm (M/L)</v>
      </c>
      <c r="L21" s="41"/>
      <c r="M21" s="41"/>
      <c r="N21" s="41"/>
      <c r="O21" s="41"/>
      <c r="P21" s="5" t="s">
        <v>52</v>
      </c>
      <c r="Q21" s="60">
        <v>45741.0</v>
      </c>
      <c r="R21" s="41"/>
      <c r="S21" s="41"/>
      <c r="T21" s="55" t="s">
        <v>52</v>
      </c>
      <c r="U21" s="60">
        <v>45741.0</v>
      </c>
      <c r="V21" s="61">
        <v>39.0</v>
      </c>
      <c r="W21" s="41"/>
      <c r="X21" s="62">
        <v>8.0</v>
      </c>
      <c r="Y21" s="15">
        <f t="shared" si="2"/>
        <v>36.31875</v>
      </c>
      <c r="Z21" s="64"/>
      <c r="AA21" s="59"/>
      <c r="AB21" s="44" t="s">
        <v>45</v>
      </c>
      <c r="AC21" s="55" t="s">
        <v>54</v>
      </c>
      <c r="AD21" s="46"/>
      <c r="AE21" s="18"/>
      <c r="AF21" s="18"/>
      <c r="AG21" s="18"/>
      <c r="AH21" s="18"/>
      <c r="AI21" s="18"/>
      <c r="AJ21" s="18"/>
      <c r="AK21" s="18"/>
    </row>
    <row r="22">
      <c r="A22" s="35" t="s">
        <v>357</v>
      </c>
      <c r="B22" s="36" t="s">
        <v>358</v>
      </c>
      <c r="C22" s="37">
        <v>30.0</v>
      </c>
      <c r="D22" s="37" t="s">
        <v>408</v>
      </c>
      <c r="E22" s="37" t="s">
        <v>360</v>
      </c>
      <c r="F22" s="37" t="s">
        <v>361</v>
      </c>
      <c r="G22" s="37" t="s">
        <v>384</v>
      </c>
      <c r="H22" s="52">
        <v>45689.0</v>
      </c>
      <c r="I22" s="53" t="s">
        <v>92</v>
      </c>
      <c r="J22" s="38" t="s">
        <v>409</v>
      </c>
      <c r="K22" s="54" t="str">
        <f t="shared" si="1"/>
        <v>53-61cm (M/L)</v>
      </c>
      <c r="L22" s="41"/>
      <c r="M22" s="41"/>
      <c r="N22" s="41"/>
      <c r="O22" s="41"/>
      <c r="P22" s="5" t="s">
        <v>52</v>
      </c>
      <c r="Q22" s="56">
        <v>45741.0</v>
      </c>
      <c r="R22" s="41"/>
      <c r="S22" s="41"/>
      <c r="T22" s="55" t="s">
        <v>52</v>
      </c>
      <c r="U22" s="56">
        <v>45741.0</v>
      </c>
      <c r="V22" s="57">
        <v>39.0</v>
      </c>
      <c r="W22" s="41"/>
      <c r="X22" s="58">
        <v>8.0</v>
      </c>
      <c r="Y22" s="15">
        <f t="shared" si="2"/>
        <v>36.31875</v>
      </c>
      <c r="Z22" s="66"/>
      <c r="AA22" s="39"/>
      <c r="AB22" s="36" t="s">
        <v>45</v>
      </c>
      <c r="AC22" s="55" t="s">
        <v>54</v>
      </c>
      <c r="AD22" s="49"/>
      <c r="AE22" s="18"/>
      <c r="AF22" s="18"/>
      <c r="AG22" s="18"/>
      <c r="AH22" s="18"/>
      <c r="AI22" s="18"/>
      <c r="AJ22" s="18"/>
      <c r="AK22" s="18"/>
    </row>
    <row r="23">
      <c r="A23" s="43" t="s">
        <v>410</v>
      </c>
      <c r="B23" s="44" t="s">
        <v>358</v>
      </c>
      <c r="C23" s="37">
        <v>10.0</v>
      </c>
      <c r="D23" s="37" t="s">
        <v>411</v>
      </c>
      <c r="E23" s="37" t="s">
        <v>412</v>
      </c>
      <c r="F23" s="37" t="s">
        <v>413</v>
      </c>
      <c r="G23" s="37" t="s">
        <v>414</v>
      </c>
      <c r="H23" s="52">
        <v>44228.0</v>
      </c>
      <c r="I23" s="53" t="s">
        <v>92</v>
      </c>
      <c r="J23" s="59"/>
      <c r="K23" s="54" t="str">
        <f t="shared" si="1"/>
        <v>52-58cm (M/M)</v>
      </c>
      <c r="L23" s="41"/>
      <c r="M23" s="41"/>
      <c r="N23" s="41"/>
      <c r="O23" s="41"/>
      <c r="P23" s="5" t="s">
        <v>9</v>
      </c>
      <c r="Q23" s="52">
        <v>44228.0</v>
      </c>
      <c r="R23" s="41"/>
      <c r="S23" s="41"/>
      <c r="T23" s="55" t="s">
        <v>70</v>
      </c>
      <c r="U23" s="60">
        <v>45895.0</v>
      </c>
      <c r="V23" s="61">
        <v>39.0</v>
      </c>
      <c r="W23" s="41"/>
      <c r="X23" s="62">
        <v>8.0</v>
      </c>
      <c r="Y23" s="15">
        <f t="shared" si="2"/>
        <v>16.0875</v>
      </c>
      <c r="Z23" s="59"/>
      <c r="AA23" s="59"/>
      <c r="AB23" s="44" t="s">
        <v>45</v>
      </c>
      <c r="AC23" s="55" t="s">
        <v>54</v>
      </c>
      <c r="AD23" s="46"/>
      <c r="AE23" s="18"/>
      <c r="AF23" s="18"/>
      <c r="AG23" s="18"/>
      <c r="AH23" s="18"/>
      <c r="AI23" s="18"/>
      <c r="AJ23" s="18"/>
      <c r="AK23" s="18"/>
    </row>
    <row r="24">
      <c r="A24" s="35" t="s">
        <v>410</v>
      </c>
      <c r="B24" s="36" t="s">
        <v>358</v>
      </c>
      <c r="C24" s="37">
        <v>11.0</v>
      </c>
      <c r="D24" s="37" t="s">
        <v>415</v>
      </c>
      <c r="E24" s="37" t="s">
        <v>412</v>
      </c>
      <c r="F24" s="37" t="s">
        <v>413</v>
      </c>
      <c r="G24" s="37" t="s">
        <v>416</v>
      </c>
      <c r="H24" s="52">
        <v>44197.0</v>
      </c>
      <c r="I24" s="53" t="s">
        <v>92</v>
      </c>
      <c r="J24" s="39"/>
      <c r="K24" s="54" t="str">
        <f t="shared" si="1"/>
        <v>52-58cm (M/M)</v>
      </c>
      <c r="L24" s="41"/>
      <c r="M24" s="41"/>
      <c r="N24" s="41"/>
      <c r="O24" s="41"/>
      <c r="P24" s="5" t="s">
        <v>9</v>
      </c>
      <c r="Q24" s="52">
        <v>44197.0</v>
      </c>
      <c r="R24" s="41"/>
      <c r="S24" s="41"/>
      <c r="T24" s="55" t="s">
        <v>70</v>
      </c>
      <c r="U24" s="56">
        <v>45895.0</v>
      </c>
      <c r="V24" s="57">
        <v>39.0</v>
      </c>
      <c r="W24" s="41"/>
      <c r="X24" s="58">
        <v>8.0</v>
      </c>
      <c r="Y24" s="15">
        <f t="shared" si="2"/>
        <v>15.68125</v>
      </c>
      <c r="Z24" s="39"/>
      <c r="AA24" s="39"/>
      <c r="AB24" s="36" t="s">
        <v>45</v>
      </c>
      <c r="AC24" s="55" t="s">
        <v>54</v>
      </c>
      <c r="AD24" s="49"/>
      <c r="AE24" s="18"/>
      <c r="AF24" s="18"/>
      <c r="AG24" s="18"/>
      <c r="AH24" s="18"/>
      <c r="AI24" s="18"/>
      <c r="AJ24" s="18"/>
      <c r="AK24" s="18"/>
    </row>
    <row r="25">
      <c r="A25" s="43" t="s">
        <v>357</v>
      </c>
      <c r="B25" s="44" t="s">
        <v>358</v>
      </c>
      <c r="C25" s="37">
        <v>2.0</v>
      </c>
      <c r="D25" s="37" t="s">
        <v>417</v>
      </c>
      <c r="E25" s="37" t="s">
        <v>418</v>
      </c>
      <c r="F25" s="37" t="s">
        <v>419</v>
      </c>
      <c r="G25" s="37" t="s">
        <v>364</v>
      </c>
      <c r="H25" s="63">
        <v>2.0</v>
      </c>
      <c r="I25" s="53" t="s">
        <v>92</v>
      </c>
      <c r="J25" s="59"/>
      <c r="K25" s="54" t="str">
        <f t="shared" si="1"/>
        <v>48-58cm (S/M)</v>
      </c>
      <c r="L25" s="41"/>
      <c r="M25" s="41"/>
      <c r="N25" s="41"/>
      <c r="O25" s="41"/>
      <c r="P25" s="5" t="s">
        <v>9</v>
      </c>
      <c r="Q25" s="63">
        <v>2.0</v>
      </c>
      <c r="R25" s="41"/>
      <c r="S25" s="41"/>
      <c r="T25" s="55" t="s">
        <v>70</v>
      </c>
      <c r="U25" s="60">
        <v>45895.0</v>
      </c>
      <c r="V25" s="61">
        <v>39.0</v>
      </c>
      <c r="W25" s="41"/>
      <c r="X25" s="62">
        <v>8.0</v>
      </c>
      <c r="Y25" s="15">
        <f t="shared" si="2"/>
        <v>0</v>
      </c>
      <c r="Z25" s="59"/>
      <c r="AA25" s="59"/>
      <c r="AB25" s="44" t="s">
        <v>45</v>
      </c>
      <c r="AC25" s="55" t="s">
        <v>54</v>
      </c>
      <c r="AD25" s="46"/>
      <c r="AE25" s="18"/>
      <c r="AF25" s="18"/>
      <c r="AG25" s="18"/>
      <c r="AH25" s="18"/>
      <c r="AI25" s="18"/>
      <c r="AJ25" s="18"/>
      <c r="AK25" s="18"/>
    </row>
    <row r="26">
      <c r="A26" s="35" t="s">
        <v>357</v>
      </c>
      <c r="B26" s="36" t="s">
        <v>358</v>
      </c>
      <c r="C26" s="37">
        <v>4.0</v>
      </c>
      <c r="D26" s="37" t="s">
        <v>420</v>
      </c>
      <c r="E26" s="37" t="s">
        <v>418</v>
      </c>
      <c r="F26" s="37" t="s">
        <v>419</v>
      </c>
      <c r="G26" s="37" t="s">
        <v>364</v>
      </c>
      <c r="H26" s="63">
        <v>44896.0</v>
      </c>
      <c r="I26" s="53" t="s">
        <v>92</v>
      </c>
      <c r="J26" s="39"/>
      <c r="K26" s="54" t="str">
        <f t="shared" si="1"/>
        <v>48-58cm (S/M)</v>
      </c>
      <c r="L26" s="41"/>
      <c r="M26" s="41"/>
      <c r="N26" s="41"/>
      <c r="O26" s="41"/>
      <c r="P26" s="5" t="s">
        <v>9</v>
      </c>
      <c r="Q26" s="63">
        <v>44896.0</v>
      </c>
      <c r="R26" s="41"/>
      <c r="S26" s="41"/>
      <c r="T26" s="55" t="s">
        <v>70</v>
      </c>
      <c r="U26" s="56">
        <v>45895.0</v>
      </c>
      <c r="V26" s="57">
        <v>39.0</v>
      </c>
      <c r="W26" s="41"/>
      <c r="X26" s="58">
        <v>8.0</v>
      </c>
      <c r="Y26" s="15">
        <f t="shared" si="2"/>
        <v>25.025</v>
      </c>
      <c r="Z26" s="39"/>
      <c r="AA26" s="39"/>
      <c r="AB26" s="36" t="s">
        <v>45</v>
      </c>
      <c r="AC26" s="55" t="s">
        <v>54</v>
      </c>
      <c r="AD26" s="49"/>
      <c r="AE26" s="18"/>
      <c r="AF26" s="18"/>
      <c r="AG26" s="18"/>
      <c r="AH26" s="18"/>
      <c r="AI26" s="18"/>
      <c r="AJ26" s="18"/>
      <c r="AK26" s="18"/>
    </row>
    <row r="27">
      <c r="A27" s="43" t="s">
        <v>357</v>
      </c>
      <c r="B27" s="44" t="s">
        <v>358</v>
      </c>
      <c r="C27" s="37">
        <v>8.0</v>
      </c>
      <c r="D27" s="37" t="s">
        <v>421</v>
      </c>
      <c r="E27" s="37" t="s">
        <v>418</v>
      </c>
      <c r="F27" s="37" t="s">
        <v>419</v>
      </c>
      <c r="G27" s="37" t="s">
        <v>364</v>
      </c>
      <c r="H27" s="52">
        <v>45108.0</v>
      </c>
      <c r="I27" s="53" t="s">
        <v>92</v>
      </c>
      <c r="J27" s="59"/>
      <c r="K27" s="54" t="str">
        <f t="shared" si="1"/>
        <v>48-58cm (S/M)</v>
      </c>
      <c r="L27" s="41"/>
      <c r="M27" s="41"/>
      <c r="N27" s="41"/>
      <c r="O27" s="41"/>
      <c r="P27" s="5" t="s">
        <v>9</v>
      </c>
      <c r="Q27" s="52">
        <v>45108.0</v>
      </c>
      <c r="R27" s="41"/>
      <c r="S27" s="41"/>
      <c r="T27" s="55" t="s">
        <v>70</v>
      </c>
      <c r="U27" s="60">
        <v>45895.0</v>
      </c>
      <c r="V27" s="61">
        <v>39.0</v>
      </c>
      <c r="W27" s="41"/>
      <c r="X27" s="62">
        <v>8.0</v>
      </c>
      <c r="Y27" s="15">
        <f t="shared" si="2"/>
        <v>27.86875</v>
      </c>
      <c r="Z27" s="59"/>
      <c r="AA27" s="59"/>
      <c r="AB27" s="44" t="s">
        <v>45</v>
      </c>
      <c r="AC27" s="55" t="s">
        <v>54</v>
      </c>
      <c r="AD27" s="46"/>
      <c r="AE27" s="18"/>
      <c r="AF27" s="18"/>
      <c r="AG27" s="18"/>
      <c r="AH27" s="18"/>
      <c r="AI27" s="18"/>
      <c r="AJ27" s="18"/>
      <c r="AK27" s="18"/>
    </row>
    <row r="28">
      <c r="A28" s="35" t="s">
        <v>357</v>
      </c>
      <c r="B28" s="36" t="s">
        <v>358</v>
      </c>
      <c r="C28" s="37">
        <v>12.0</v>
      </c>
      <c r="D28" s="37" t="s">
        <v>422</v>
      </c>
      <c r="E28" s="37" t="s">
        <v>418</v>
      </c>
      <c r="F28" s="37" t="s">
        <v>419</v>
      </c>
      <c r="G28" s="37" t="s">
        <v>364</v>
      </c>
      <c r="H28" s="52">
        <v>45108.0</v>
      </c>
      <c r="I28" s="53" t="s">
        <v>92</v>
      </c>
      <c r="J28" s="39"/>
      <c r="K28" s="54" t="str">
        <f t="shared" si="1"/>
        <v>48-58cm (S/M)</v>
      </c>
      <c r="L28" s="41"/>
      <c r="M28" s="41"/>
      <c r="N28" s="41"/>
      <c r="O28" s="41"/>
      <c r="P28" s="5" t="s">
        <v>9</v>
      </c>
      <c r="Q28" s="52">
        <v>45108.0</v>
      </c>
      <c r="R28" s="41"/>
      <c r="S28" s="41"/>
      <c r="T28" s="55" t="s">
        <v>70</v>
      </c>
      <c r="U28" s="56">
        <v>45895.0</v>
      </c>
      <c r="V28" s="57">
        <v>39.0</v>
      </c>
      <c r="W28" s="41"/>
      <c r="X28" s="58">
        <v>8.0</v>
      </c>
      <c r="Y28" s="15">
        <f t="shared" si="2"/>
        <v>27.86875</v>
      </c>
      <c r="Z28" s="39"/>
      <c r="AA28" s="39"/>
      <c r="AB28" s="36" t="s">
        <v>45</v>
      </c>
      <c r="AC28" s="55" t="s">
        <v>54</v>
      </c>
      <c r="AD28" s="49"/>
      <c r="AE28" s="18"/>
      <c r="AF28" s="18"/>
      <c r="AG28" s="18"/>
      <c r="AH28" s="18"/>
      <c r="AI28" s="18"/>
      <c r="AJ28" s="18"/>
      <c r="AK28" s="18"/>
    </row>
    <row r="29">
      <c r="A29" s="43" t="s">
        <v>423</v>
      </c>
      <c r="B29" s="44" t="s">
        <v>358</v>
      </c>
      <c r="C29" s="37">
        <v>18.0</v>
      </c>
      <c r="D29" s="37" t="s">
        <v>424</v>
      </c>
      <c r="E29" s="37" t="s">
        <v>425</v>
      </c>
      <c r="F29" s="37" t="s">
        <v>419</v>
      </c>
      <c r="G29" s="37" t="s">
        <v>377</v>
      </c>
      <c r="H29" s="52">
        <v>43132.0</v>
      </c>
      <c r="I29" s="53" t="s">
        <v>326</v>
      </c>
      <c r="J29" s="59"/>
      <c r="K29" s="54" t="str">
        <f t="shared" si="1"/>
        <v>48-57cm (S/M)</v>
      </c>
      <c r="L29" s="41"/>
      <c r="M29" s="41"/>
      <c r="N29" s="41"/>
      <c r="O29" s="41"/>
      <c r="P29" s="5" t="s">
        <v>43</v>
      </c>
      <c r="Q29" s="64"/>
      <c r="R29" s="41"/>
      <c r="S29" s="41"/>
      <c r="T29" s="55" t="s">
        <v>43</v>
      </c>
      <c r="U29" s="65"/>
      <c r="V29" s="65"/>
      <c r="W29" s="41"/>
      <c r="X29" s="62">
        <v>8.0</v>
      </c>
      <c r="Y29" s="15">
        <f t="shared" si="2"/>
        <v>0</v>
      </c>
      <c r="Z29" s="60">
        <v>45581.0</v>
      </c>
      <c r="AA29" s="45" t="s">
        <v>426</v>
      </c>
      <c r="AB29" s="44" t="s">
        <v>43</v>
      </c>
      <c r="AC29" s="55" t="s">
        <v>46</v>
      </c>
      <c r="AD29" s="46"/>
      <c r="AE29" s="18"/>
      <c r="AF29" s="18"/>
      <c r="AG29" s="18"/>
      <c r="AH29" s="18"/>
      <c r="AI29" s="18"/>
      <c r="AJ29" s="18"/>
      <c r="AK29" s="18"/>
    </row>
    <row r="30">
      <c r="A30" s="35" t="s">
        <v>427</v>
      </c>
      <c r="B30" s="36" t="s">
        <v>358</v>
      </c>
      <c r="C30" s="37">
        <v>19.0</v>
      </c>
      <c r="D30" s="37" t="s">
        <v>428</v>
      </c>
      <c r="E30" s="37" t="s">
        <v>429</v>
      </c>
      <c r="F30" s="37" t="s">
        <v>419</v>
      </c>
      <c r="G30" s="37" t="s">
        <v>377</v>
      </c>
      <c r="H30" s="52">
        <v>42186.0</v>
      </c>
      <c r="I30" s="53" t="s">
        <v>92</v>
      </c>
      <c r="J30" s="39"/>
      <c r="K30" s="54" t="str">
        <f t="shared" si="1"/>
        <v>48-56cm (S/M)</v>
      </c>
      <c r="L30" s="41"/>
      <c r="M30" s="41"/>
      <c r="N30" s="41"/>
      <c r="O30" s="41"/>
      <c r="P30" s="5" t="s">
        <v>43</v>
      </c>
      <c r="Q30" s="66"/>
      <c r="R30" s="41"/>
      <c r="S30" s="41"/>
      <c r="T30" s="55" t="s">
        <v>43</v>
      </c>
      <c r="U30" s="67"/>
      <c r="V30" s="67"/>
      <c r="W30" s="41"/>
      <c r="X30" s="58">
        <v>8.0</v>
      </c>
      <c r="Y30" s="15">
        <f t="shared" si="2"/>
        <v>0</v>
      </c>
      <c r="Z30" s="56">
        <v>45581.0</v>
      </c>
      <c r="AA30" s="38" t="s">
        <v>430</v>
      </c>
      <c r="AB30" s="36" t="s">
        <v>43</v>
      </c>
      <c r="AC30" s="55" t="s">
        <v>46</v>
      </c>
      <c r="AD30" s="49"/>
      <c r="AE30" s="18"/>
      <c r="AF30" s="18"/>
      <c r="AG30" s="18"/>
      <c r="AH30" s="18"/>
      <c r="AI30" s="18"/>
      <c r="AJ30" s="18"/>
      <c r="AK30" s="18"/>
    </row>
    <row r="31">
      <c r="A31" s="43" t="s">
        <v>357</v>
      </c>
      <c r="B31" s="44" t="s">
        <v>358</v>
      </c>
      <c r="C31" s="37">
        <v>20.0</v>
      </c>
      <c r="D31" s="37" t="s">
        <v>431</v>
      </c>
      <c r="E31" s="37" t="s">
        <v>418</v>
      </c>
      <c r="F31" s="37" t="s">
        <v>419</v>
      </c>
      <c r="G31" s="37" t="s">
        <v>364</v>
      </c>
      <c r="H31" s="63">
        <v>44896.0</v>
      </c>
      <c r="I31" s="53" t="s">
        <v>92</v>
      </c>
      <c r="J31" s="45" t="s">
        <v>432</v>
      </c>
      <c r="K31" s="54" t="str">
        <f t="shared" si="1"/>
        <v>48-58cm (S/M)</v>
      </c>
      <c r="L31" s="41"/>
      <c r="M31" s="41"/>
      <c r="N31" s="41"/>
      <c r="O31" s="41"/>
      <c r="P31" s="5" t="s">
        <v>9</v>
      </c>
      <c r="Q31" s="63">
        <v>44896.0</v>
      </c>
      <c r="R31" s="41"/>
      <c r="S31" s="41"/>
      <c r="T31" s="55" t="s">
        <v>70</v>
      </c>
      <c r="U31" s="60">
        <v>45895.0</v>
      </c>
      <c r="V31" s="61">
        <v>39.0</v>
      </c>
      <c r="W31" s="41"/>
      <c r="X31" s="62">
        <v>8.0</v>
      </c>
      <c r="Y31" s="15">
        <f t="shared" si="2"/>
        <v>25.025</v>
      </c>
      <c r="Z31" s="64"/>
      <c r="AA31" s="59"/>
      <c r="AB31" s="44" t="s">
        <v>45</v>
      </c>
      <c r="AC31" s="55" t="s">
        <v>54</v>
      </c>
      <c r="AD31" s="48" t="s">
        <v>387</v>
      </c>
      <c r="AE31" s="18"/>
      <c r="AF31" s="18"/>
      <c r="AG31" s="18"/>
      <c r="AH31" s="18"/>
      <c r="AI31" s="18"/>
      <c r="AJ31" s="18"/>
      <c r="AK31" s="18"/>
    </row>
    <row r="32">
      <c r="A32" s="35" t="s">
        <v>357</v>
      </c>
      <c r="B32" s="36" t="s">
        <v>358</v>
      </c>
      <c r="C32" s="37">
        <v>31.0</v>
      </c>
      <c r="D32" s="37" t="s">
        <v>433</v>
      </c>
      <c r="E32" s="37" t="s">
        <v>418</v>
      </c>
      <c r="F32" s="37" t="s">
        <v>419</v>
      </c>
      <c r="G32" s="37" t="s">
        <v>384</v>
      </c>
      <c r="H32" s="63">
        <v>45962.0</v>
      </c>
      <c r="I32" s="53" t="s">
        <v>92</v>
      </c>
      <c r="J32" s="38" t="s">
        <v>434</v>
      </c>
      <c r="K32" s="54" t="str">
        <f t="shared" si="1"/>
        <v>48-58cm (S/M)</v>
      </c>
      <c r="L32" s="41"/>
      <c r="M32" s="41"/>
      <c r="N32" s="41"/>
      <c r="O32" s="41"/>
      <c r="P32" s="5" t="s">
        <v>52</v>
      </c>
      <c r="Q32" s="56">
        <v>45741.0</v>
      </c>
      <c r="R32" s="41"/>
      <c r="S32" s="41"/>
      <c r="T32" s="55" t="s">
        <v>52</v>
      </c>
      <c r="U32" s="56">
        <v>45741.0</v>
      </c>
      <c r="V32" s="57">
        <v>39.0</v>
      </c>
      <c r="W32" s="41"/>
      <c r="X32" s="58">
        <v>8.0</v>
      </c>
      <c r="Y32" s="15">
        <f t="shared" si="2"/>
        <v>36.31875</v>
      </c>
      <c r="Z32" s="66"/>
      <c r="AA32" s="39"/>
      <c r="AB32" s="36" t="s">
        <v>45</v>
      </c>
      <c r="AC32" s="55" t="s">
        <v>54</v>
      </c>
      <c r="AD32" s="49"/>
      <c r="AE32" s="18"/>
      <c r="AF32" s="18"/>
      <c r="AG32" s="18"/>
      <c r="AH32" s="18"/>
      <c r="AI32" s="18"/>
      <c r="AJ32" s="18"/>
      <c r="AK32" s="18"/>
    </row>
    <row r="33">
      <c r="A33" s="43" t="s">
        <v>410</v>
      </c>
      <c r="B33" s="44" t="s">
        <v>358</v>
      </c>
      <c r="C33" s="37">
        <v>32.0</v>
      </c>
      <c r="D33" s="37" t="s">
        <v>435</v>
      </c>
      <c r="E33" s="37" t="s">
        <v>412</v>
      </c>
      <c r="F33" s="37" t="s">
        <v>419</v>
      </c>
      <c r="G33" s="37" t="s">
        <v>436</v>
      </c>
      <c r="H33" s="52">
        <v>45444.0</v>
      </c>
      <c r="I33" s="53" t="s">
        <v>92</v>
      </c>
      <c r="J33" s="45" t="s">
        <v>437</v>
      </c>
      <c r="K33" s="54" t="str">
        <f t="shared" si="1"/>
        <v>52-58cm (S/M)</v>
      </c>
      <c r="L33" s="41"/>
      <c r="M33" s="41"/>
      <c r="N33" s="41"/>
      <c r="O33" s="41"/>
      <c r="P33" s="5" t="s">
        <v>52</v>
      </c>
      <c r="Q33" s="60">
        <v>45741.0</v>
      </c>
      <c r="R33" s="41"/>
      <c r="S33" s="41"/>
      <c r="T33" s="55" t="s">
        <v>52</v>
      </c>
      <c r="U33" s="60">
        <v>45741.0</v>
      </c>
      <c r="V33" s="61">
        <v>39.0</v>
      </c>
      <c r="W33" s="41"/>
      <c r="X33" s="62">
        <v>8.0</v>
      </c>
      <c r="Y33" s="15">
        <f t="shared" si="2"/>
        <v>36.31875</v>
      </c>
      <c r="Z33" s="64"/>
      <c r="AA33" s="59"/>
      <c r="AB33" s="44" t="s">
        <v>45</v>
      </c>
      <c r="AC33" s="55" t="s">
        <v>54</v>
      </c>
      <c r="AD33" s="46"/>
      <c r="AE33" s="18"/>
      <c r="AF33" s="18"/>
      <c r="AG33" s="18"/>
      <c r="AH33" s="18"/>
      <c r="AI33" s="18"/>
      <c r="AJ33" s="18"/>
      <c r="AK33" s="18"/>
    </row>
    <row r="34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68">
        <f>SUM(Helmen[Waardering])</f>
        <v>858</v>
      </c>
      <c r="W34" s="69"/>
      <c r="X34" s="69"/>
      <c r="Y34" s="68">
        <f>SUM(Helmen[Afschrijfwaarde])</f>
        <v>532.26875</v>
      </c>
      <c r="Z34" s="50"/>
      <c r="AA34" s="50"/>
      <c r="AB34" s="50"/>
      <c r="AC34" s="50"/>
      <c r="AD34" s="50"/>
      <c r="AE34" s="18"/>
      <c r="AF34" s="18"/>
      <c r="AG34" s="18"/>
      <c r="AH34" s="18"/>
      <c r="AI34" s="18"/>
      <c r="AJ34" s="18"/>
      <c r="AK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</row>
  </sheetData>
  <dataValidations>
    <dataValidation type="list" allowBlank="1" sqref="T2:T33">
      <formula1>"Schatting,Factuur,Geen"</formula1>
    </dataValidation>
    <dataValidation type="list" allowBlank="1" sqref="P2:P33">
      <formula1>"Geen,Schatting,Factuur,Bestellijst,Nulwaarde,Productiedatum"</formula1>
    </dataValidation>
    <dataValidation type="list" allowBlank="1" sqref="AC2:AC33">
      <formula1>"Afgeschreven,Kwijt,Reperatie,Actueel,Verkeerd,Labeling"</formula1>
    </dataValidation>
    <dataValidation type="list" allowBlank="1" sqref="AB2:AB33">
      <formula1>"Matcom,Geen"</formula1>
    </dataValidation>
    <dataValidation type="list" allowBlank="1" sqref="B2:B33">
      <formula1>"Helm"</formula1>
    </dataValidation>
    <dataValidation type="list" allowBlank="1" sqref="I2:I33">
      <formula1>"Petzl,Edelrid,Black Diamond,Rock Helmets"</formula1>
    </dataValidation>
  </dataValidations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5" max="7" width="16.25"/>
    <col customWidth="1" min="8" max="8" width="17.0"/>
    <col customWidth="1" min="12" max="12" width="16.75"/>
    <col customWidth="1" min="13" max="13" width="16.5"/>
    <col customWidth="1" min="25" max="25" width="16.13"/>
    <col customWidth="1" min="37" max="37" width="20.0"/>
  </cols>
  <sheetData>
    <row r="1">
      <c r="A1" s="70" t="s">
        <v>0</v>
      </c>
      <c r="B1" s="70" t="s">
        <v>1</v>
      </c>
      <c r="C1" s="70" t="s">
        <v>2</v>
      </c>
      <c r="D1" s="70" t="s">
        <v>3</v>
      </c>
      <c r="E1" s="71" t="s">
        <v>438</v>
      </c>
      <c r="F1" s="72" t="s">
        <v>439</v>
      </c>
      <c r="G1" s="71" t="s">
        <v>440</v>
      </c>
      <c r="H1" s="73" t="s">
        <v>441</v>
      </c>
      <c r="I1" s="74" t="s">
        <v>442</v>
      </c>
      <c r="J1" s="73" t="s">
        <v>443</v>
      </c>
      <c r="K1" s="73" t="s">
        <v>444</v>
      </c>
      <c r="L1" s="73" t="s">
        <v>445</v>
      </c>
      <c r="M1" s="73" t="s">
        <v>446</v>
      </c>
      <c r="N1" s="73" t="s">
        <v>447</v>
      </c>
      <c r="O1" s="73" t="s">
        <v>448</v>
      </c>
      <c r="P1" s="73" t="s">
        <v>449</v>
      </c>
      <c r="Q1" s="73" t="s">
        <v>450</v>
      </c>
      <c r="R1" s="73" t="s">
        <v>451</v>
      </c>
      <c r="S1" s="70" t="s">
        <v>13</v>
      </c>
      <c r="T1" s="72" t="s">
        <v>14</v>
      </c>
      <c r="U1" s="72" t="s">
        <v>15</v>
      </c>
      <c r="V1" s="72" t="s">
        <v>16</v>
      </c>
      <c r="W1" s="72" t="s">
        <v>17</v>
      </c>
      <c r="X1" s="72" t="s">
        <v>18</v>
      </c>
      <c r="Y1" s="70" t="s">
        <v>19</v>
      </c>
      <c r="Z1" s="72" t="s">
        <v>325</v>
      </c>
      <c r="AA1" s="33" t="s">
        <v>21</v>
      </c>
      <c r="AB1" s="70" t="s">
        <v>22</v>
      </c>
      <c r="AC1" s="72" t="s">
        <v>23</v>
      </c>
      <c r="AD1" s="70" t="s">
        <v>24</v>
      </c>
      <c r="AE1" s="70" t="s">
        <v>33</v>
      </c>
      <c r="AF1" s="70" t="s">
        <v>25</v>
      </c>
      <c r="AG1" s="70" t="s">
        <v>26</v>
      </c>
      <c r="AH1" s="70" t="s">
        <v>27</v>
      </c>
      <c r="AI1" s="70" t="s">
        <v>28</v>
      </c>
      <c r="AJ1" s="70" t="s">
        <v>29</v>
      </c>
      <c r="AK1" s="70" t="s">
        <v>30</v>
      </c>
      <c r="AL1" s="70" t="s">
        <v>35</v>
      </c>
      <c r="AM1" s="18"/>
      <c r="AN1" s="18"/>
      <c r="AO1" s="18"/>
      <c r="AP1" s="18"/>
      <c r="AQ1" s="18"/>
      <c r="AR1" s="18"/>
      <c r="AS1" s="18"/>
    </row>
    <row r="2">
      <c r="A2" s="35" t="s">
        <v>452</v>
      </c>
      <c r="B2" s="36" t="s">
        <v>453</v>
      </c>
      <c r="C2" s="41"/>
      <c r="D2" s="41"/>
      <c r="E2" s="75">
        <v>44682.0</v>
      </c>
      <c r="F2" s="75">
        <v>44562.0</v>
      </c>
      <c r="G2" s="75">
        <v>44682.0</v>
      </c>
      <c r="H2" s="36" t="s">
        <v>92</v>
      </c>
      <c r="I2" s="76" t="s">
        <v>92</v>
      </c>
      <c r="J2" s="76" t="s">
        <v>92</v>
      </c>
      <c r="K2" s="37">
        <v>11.0</v>
      </c>
      <c r="L2" s="37" t="s">
        <v>454</v>
      </c>
      <c r="M2" s="37" t="s">
        <v>455</v>
      </c>
      <c r="N2" s="37" t="s">
        <v>456</v>
      </c>
      <c r="O2" s="37" t="s">
        <v>457</v>
      </c>
      <c r="P2" s="41"/>
      <c r="Q2" s="41"/>
      <c r="R2" s="41"/>
      <c r="S2" s="41"/>
      <c r="T2" s="41"/>
      <c r="U2" s="41"/>
      <c r="V2" s="41"/>
      <c r="W2" s="41"/>
      <c r="X2" s="77" t="s">
        <v>43</v>
      </c>
      <c r="Y2" s="41"/>
      <c r="Z2" s="41"/>
      <c r="AA2" s="41"/>
      <c r="AB2" s="77" t="s">
        <v>43</v>
      </c>
      <c r="AC2" s="41"/>
      <c r="AD2" s="41"/>
      <c r="AE2" s="41"/>
      <c r="AF2" s="41"/>
      <c r="AG2" s="41"/>
      <c r="AH2" s="41"/>
      <c r="AI2" s="41"/>
      <c r="AJ2" s="78" t="s">
        <v>45</v>
      </c>
      <c r="AK2" s="79" t="s">
        <v>56</v>
      </c>
      <c r="AL2" s="80"/>
      <c r="AM2" s="18"/>
      <c r="AN2" s="18"/>
      <c r="AO2" s="18"/>
      <c r="AP2" s="18"/>
      <c r="AQ2" s="18"/>
      <c r="AR2" s="18"/>
      <c r="AS2" s="18"/>
    </row>
    <row r="3">
      <c r="A3" s="43" t="s">
        <v>452</v>
      </c>
      <c r="B3" s="44" t="s">
        <v>453</v>
      </c>
      <c r="C3" s="41"/>
      <c r="D3" s="41"/>
      <c r="E3" s="81">
        <v>44683.0</v>
      </c>
      <c r="F3" s="81">
        <v>44563.0</v>
      </c>
      <c r="G3" s="81">
        <v>44683.0</v>
      </c>
      <c r="H3" s="44" t="s">
        <v>92</v>
      </c>
      <c r="I3" s="82" t="s">
        <v>92</v>
      </c>
      <c r="J3" s="82" t="s">
        <v>92</v>
      </c>
      <c r="K3" s="37">
        <v>11.0</v>
      </c>
      <c r="L3" s="37" t="s">
        <v>454</v>
      </c>
      <c r="M3" s="37" t="s">
        <v>455</v>
      </c>
      <c r="N3" s="37" t="s">
        <v>456</v>
      </c>
      <c r="O3" s="37" t="s">
        <v>457</v>
      </c>
      <c r="P3" s="41"/>
      <c r="Q3" s="41"/>
      <c r="R3" s="41"/>
      <c r="S3" s="41"/>
      <c r="T3" s="41"/>
      <c r="U3" s="41"/>
      <c r="V3" s="41"/>
      <c r="W3" s="41"/>
      <c r="X3" s="77" t="s">
        <v>43</v>
      </c>
      <c r="Y3" s="41"/>
      <c r="Z3" s="41"/>
      <c r="AA3" s="41"/>
      <c r="AB3" s="77" t="s">
        <v>43</v>
      </c>
      <c r="AC3" s="41"/>
      <c r="AD3" s="41"/>
      <c r="AE3" s="41"/>
      <c r="AF3" s="41"/>
      <c r="AG3" s="41"/>
      <c r="AH3" s="41"/>
      <c r="AI3" s="41"/>
      <c r="AJ3" s="82" t="s">
        <v>45</v>
      </c>
      <c r="AK3" s="53" t="s">
        <v>56</v>
      </c>
      <c r="AL3" s="80"/>
      <c r="AM3" s="18"/>
      <c r="AN3" s="18"/>
      <c r="AO3" s="18"/>
      <c r="AP3" s="18"/>
      <c r="AQ3" s="18"/>
      <c r="AR3" s="18"/>
      <c r="AS3" s="18"/>
    </row>
    <row r="4">
      <c r="A4" s="35" t="s">
        <v>452</v>
      </c>
      <c r="B4" s="36" t="s">
        <v>453</v>
      </c>
      <c r="C4" s="41"/>
      <c r="D4" s="41"/>
      <c r="E4" s="75">
        <v>44684.0</v>
      </c>
      <c r="F4" s="75">
        <v>44564.0</v>
      </c>
      <c r="G4" s="75">
        <v>44684.0</v>
      </c>
      <c r="H4" s="36" t="s">
        <v>92</v>
      </c>
      <c r="I4" s="76" t="s">
        <v>92</v>
      </c>
      <c r="J4" s="76" t="s">
        <v>92</v>
      </c>
      <c r="K4" s="37">
        <v>11.0</v>
      </c>
      <c r="L4" s="37" t="s">
        <v>454</v>
      </c>
      <c r="M4" s="37" t="s">
        <v>455</v>
      </c>
      <c r="N4" s="37" t="s">
        <v>456</v>
      </c>
      <c r="O4" s="37" t="s">
        <v>457</v>
      </c>
      <c r="P4" s="41"/>
      <c r="Q4" s="41"/>
      <c r="R4" s="41"/>
      <c r="S4" s="41"/>
      <c r="T4" s="41"/>
      <c r="U4" s="41"/>
      <c r="V4" s="41"/>
      <c r="W4" s="41"/>
      <c r="X4" s="77" t="s">
        <v>43</v>
      </c>
      <c r="Y4" s="41"/>
      <c r="Z4" s="41"/>
      <c r="AA4" s="41"/>
      <c r="AB4" s="77" t="s">
        <v>43</v>
      </c>
      <c r="AC4" s="41"/>
      <c r="AD4" s="41"/>
      <c r="AE4" s="41"/>
      <c r="AF4" s="41"/>
      <c r="AG4" s="41"/>
      <c r="AH4" s="41"/>
      <c r="AI4" s="41"/>
      <c r="AJ4" s="76" t="s">
        <v>45</v>
      </c>
      <c r="AK4" s="53" t="s">
        <v>56</v>
      </c>
      <c r="AL4" s="80"/>
      <c r="AM4" s="18"/>
      <c r="AN4" s="18"/>
      <c r="AO4" s="18"/>
      <c r="AP4" s="18"/>
      <c r="AQ4" s="18"/>
      <c r="AR4" s="18"/>
      <c r="AS4" s="18"/>
    </row>
    <row r="5">
      <c r="A5" s="43" t="s">
        <v>452</v>
      </c>
      <c r="B5" s="44" t="s">
        <v>453</v>
      </c>
      <c r="C5" s="41"/>
      <c r="D5" s="41"/>
      <c r="E5" s="81">
        <v>44685.0</v>
      </c>
      <c r="F5" s="81">
        <v>44565.0</v>
      </c>
      <c r="G5" s="81">
        <v>44685.0</v>
      </c>
      <c r="H5" s="44" t="s">
        <v>92</v>
      </c>
      <c r="I5" s="82" t="s">
        <v>92</v>
      </c>
      <c r="J5" s="82" t="s">
        <v>92</v>
      </c>
      <c r="K5" s="37">
        <v>11.0</v>
      </c>
      <c r="L5" s="37" t="s">
        <v>454</v>
      </c>
      <c r="M5" s="37" t="s">
        <v>455</v>
      </c>
      <c r="N5" s="37" t="s">
        <v>456</v>
      </c>
      <c r="O5" s="37" t="s">
        <v>457</v>
      </c>
      <c r="P5" s="41"/>
      <c r="Q5" s="41"/>
      <c r="R5" s="41"/>
      <c r="S5" s="41"/>
      <c r="T5" s="41"/>
      <c r="U5" s="41"/>
      <c r="V5" s="41"/>
      <c r="W5" s="41"/>
      <c r="X5" s="77" t="s">
        <v>43</v>
      </c>
      <c r="Y5" s="41"/>
      <c r="Z5" s="41"/>
      <c r="AA5" s="41"/>
      <c r="AB5" s="77" t="s">
        <v>43</v>
      </c>
      <c r="AC5" s="41"/>
      <c r="AD5" s="41"/>
      <c r="AE5" s="41"/>
      <c r="AF5" s="41"/>
      <c r="AG5" s="41"/>
      <c r="AH5" s="41"/>
      <c r="AI5" s="41"/>
      <c r="AJ5" s="82" t="s">
        <v>45</v>
      </c>
      <c r="AK5" s="53" t="s">
        <v>56</v>
      </c>
      <c r="AL5" s="80"/>
      <c r="AM5" s="18"/>
      <c r="AN5" s="18"/>
      <c r="AO5" s="18"/>
      <c r="AP5" s="18"/>
      <c r="AQ5" s="18"/>
      <c r="AR5" s="18"/>
      <c r="AS5" s="18"/>
    </row>
    <row r="6">
      <c r="A6" s="35" t="s">
        <v>452</v>
      </c>
      <c r="B6" s="36" t="s">
        <v>453</v>
      </c>
      <c r="C6" s="41"/>
      <c r="D6" s="41"/>
      <c r="E6" s="75">
        <v>44686.0</v>
      </c>
      <c r="F6" s="75">
        <v>44566.0</v>
      </c>
      <c r="G6" s="75">
        <v>44686.0</v>
      </c>
      <c r="H6" s="36" t="s">
        <v>92</v>
      </c>
      <c r="I6" s="76" t="s">
        <v>92</v>
      </c>
      <c r="J6" s="76" t="s">
        <v>92</v>
      </c>
      <c r="K6" s="37">
        <v>11.0</v>
      </c>
      <c r="L6" s="37" t="s">
        <v>454</v>
      </c>
      <c r="M6" s="37" t="s">
        <v>455</v>
      </c>
      <c r="N6" s="37" t="s">
        <v>456</v>
      </c>
      <c r="O6" s="37" t="s">
        <v>457</v>
      </c>
      <c r="P6" s="41"/>
      <c r="Q6" s="41"/>
      <c r="R6" s="41"/>
      <c r="S6" s="41"/>
      <c r="T6" s="41"/>
      <c r="U6" s="41"/>
      <c r="V6" s="41"/>
      <c r="W6" s="41"/>
      <c r="X6" s="77" t="s">
        <v>43</v>
      </c>
      <c r="Y6" s="41"/>
      <c r="Z6" s="41"/>
      <c r="AA6" s="41"/>
      <c r="AB6" s="77" t="s">
        <v>43</v>
      </c>
      <c r="AC6" s="41"/>
      <c r="AD6" s="41"/>
      <c r="AE6" s="41"/>
      <c r="AF6" s="41"/>
      <c r="AG6" s="41"/>
      <c r="AH6" s="41"/>
      <c r="AI6" s="41"/>
      <c r="AJ6" s="76" t="s">
        <v>45</v>
      </c>
      <c r="AK6" s="53" t="s">
        <v>56</v>
      </c>
      <c r="AL6" s="80"/>
      <c r="AM6" s="18"/>
      <c r="AN6" s="18"/>
      <c r="AO6" s="18"/>
      <c r="AP6" s="18"/>
      <c r="AQ6" s="18"/>
      <c r="AR6" s="18"/>
      <c r="AS6" s="18"/>
    </row>
    <row r="7">
      <c r="A7" s="43" t="s">
        <v>452</v>
      </c>
      <c r="B7" s="44" t="s">
        <v>453</v>
      </c>
      <c r="C7" s="41"/>
      <c r="D7" s="41"/>
      <c r="E7" s="81">
        <v>44687.0</v>
      </c>
      <c r="F7" s="81">
        <v>44567.0</v>
      </c>
      <c r="G7" s="81">
        <v>44687.0</v>
      </c>
      <c r="H7" s="44" t="s">
        <v>92</v>
      </c>
      <c r="I7" s="82" t="s">
        <v>92</v>
      </c>
      <c r="J7" s="82" t="s">
        <v>92</v>
      </c>
      <c r="K7" s="37">
        <v>11.0</v>
      </c>
      <c r="L7" s="37" t="s">
        <v>454</v>
      </c>
      <c r="M7" s="37" t="s">
        <v>455</v>
      </c>
      <c r="N7" s="37" t="s">
        <v>456</v>
      </c>
      <c r="O7" s="37" t="s">
        <v>457</v>
      </c>
      <c r="P7" s="41"/>
      <c r="Q7" s="41"/>
      <c r="R7" s="41"/>
      <c r="S7" s="41"/>
      <c r="T7" s="41"/>
      <c r="U7" s="41"/>
      <c r="V7" s="41"/>
      <c r="W7" s="41"/>
      <c r="X7" s="77" t="s">
        <v>43</v>
      </c>
      <c r="Y7" s="41"/>
      <c r="Z7" s="41"/>
      <c r="AA7" s="41"/>
      <c r="AB7" s="77" t="s">
        <v>43</v>
      </c>
      <c r="AC7" s="41"/>
      <c r="AD7" s="41"/>
      <c r="AE7" s="41"/>
      <c r="AF7" s="41"/>
      <c r="AG7" s="41"/>
      <c r="AH7" s="41"/>
      <c r="AI7" s="41"/>
      <c r="AJ7" s="82" t="s">
        <v>45</v>
      </c>
      <c r="AK7" s="53" t="s">
        <v>56</v>
      </c>
      <c r="AL7" s="80"/>
      <c r="AM7" s="18"/>
      <c r="AN7" s="18"/>
      <c r="AO7" s="18"/>
      <c r="AP7" s="18"/>
      <c r="AQ7" s="18"/>
      <c r="AR7" s="18"/>
      <c r="AS7" s="18"/>
    </row>
    <row r="8">
      <c r="A8" s="35" t="s">
        <v>452</v>
      </c>
      <c r="B8" s="36" t="s">
        <v>453</v>
      </c>
      <c r="C8" s="41"/>
      <c r="D8" s="41"/>
      <c r="E8" s="75">
        <v>44688.0</v>
      </c>
      <c r="F8" s="75">
        <v>44568.0</v>
      </c>
      <c r="G8" s="75">
        <v>44688.0</v>
      </c>
      <c r="H8" s="36" t="s">
        <v>92</v>
      </c>
      <c r="I8" s="76" t="s">
        <v>92</v>
      </c>
      <c r="J8" s="76" t="s">
        <v>92</v>
      </c>
      <c r="K8" s="37">
        <v>11.0</v>
      </c>
      <c r="L8" s="37" t="s">
        <v>454</v>
      </c>
      <c r="M8" s="37" t="s">
        <v>455</v>
      </c>
      <c r="N8" s="37" t="s">
        <v>456</v>
      </c>
      <c r="O8" s="37" t="s">
        <v>457</v>
      </c>
      <c r="P8" s="41"/>
      <c r="Q8" s="41"/>
      <c r="R8" s="41"/>
      <c r="S8" s="41"/>
      <c r="T8" s="41"/>
      <c r="U8" s="41"/>
      <c r="V8" s="41"/>
      <c r="W8" s="41"/>
      <c r="X8" s="77" t="s">
        <v>43</v>
      </c>
      <c r="Y8" s="41"/>
      <c r="Z8" s="41"/>
      <c r="AA8" s="41"/>
      <c r="AB8" s="77" t="s">
        <v>43</v>
      </c>
      <c r="AC8" s="41"/>
      <c r="AD8" s="41"/>
      <c r="AE8" s="41"/>
      <c r="AF8" s="41"/>
      <c r="AG8" s="41"/>
      <c r="AH8" s="41"/>
      <c r="AI8" s="41"/>
      <c r="AJ8" s="76" t="s">
        <v>45</v>
      </c>
      <c r="AK8" s="53" t="s">
        <v>56</v>
      </c>
      <c r="AL8" s="80"/>
      <c r="AM8" s="18"/>
      <c r="AN8" s="18"/>
      <c r="AO8" s="18"/>
      <c r="AP8" s="18"/>
      <c r="AQ8" s="18"/>
      <c r="AR8" s="18"/>
      <c r="AS8" s="18"/>
    </row>
    <row r="9">
      <c r="A9" s="43" t="s">
        <v>452</v>
      </c>
      <c r="B9" s="44" t="s">
        <v>453</v>
      </c>
      <c r="C9" s="41"/>
      <c r="D9" s="41"/>
      <c r="E9" s="81">
        <v>44689.0</v>
      </c>
      <c r="F9" s="81">
        <v>44569.0</v>
      </c>
      <c r="G9" s="81">
        <v>44689.0</v>
      </c>
      <c r="H9" s="44" t="s">
        <v>92</v>
      </c>
      <c r="I9" s="82" t="s">
        <v>92</v>
      </c>
      <c r="J9" s="82" t="s">
        <v>92</v>
      </c>
      <c r="K9" s="37">
        <v>11.0</v>
      </c>
      <c r="L9" s="37" t="s">
        <v>454</v>
      </c>
      <c r="M9" s="37" t="s">
        <v>455</v>
      </c>
      <c r="N9" s="37" t="s">
        <v>456</v>
      </c>
      <c r="O9" s="37" t="s">
        <v>457</v>
      </c>
      <c r="P9" s="41"/>
      <c r="Q9" s="41"/>
      <c r="R9" s="41"/>
      <c r="S9" s="41"/>
      <c r="T9" s="41"/>
      <c r="U9" s="41"/>
      <c r="V9" s="41"/>
      <c r="W9" s="41"/>
      <c r="X9" s="77" t="s">
        <v>43</v>
      </c>
      <c r="Y9" s="41"/>
      <c r="Z9" s="41"/>
      <c r="AA9" s="41"/>
      <c r="AB9" s="77" t="s">
        <v>43</v>
      </c>
      <c r="AC9" s="41"/>
      <c r="AD9" s="41"/>
      <c r="AE9" s="41"/>
      <c r="AF9" s="41"/>
      <c r="AG9" s="41"/>
      <c r="AH9" s="41"/>
      <c r="AI9" s="41"/>
      <c r="AJ9" s="82" t="s">
        <v>45</v>
      </c>
      <c r="AK9" s="53" t="s">
        <v>56</v>
      </c>
      <c r="AL9" s="80"/>
      <c r="AM9" s="18"/>
      <c r="AN9" s="18"/>
      <c r="AO9" s="18"/>
      <c r="AP9" s="18"/>
      <c r="AQ9" s="18"/>
      <c r="AR9" s="18"/>
      <c r="AS9" s="18"/>
    </row>
    <row r="10">
      <c r="A10" s="35" t="s">
        <v>452</v>
      </c>
      <c r="B10" s="36" t="s">
        <v>453</v>
      </c>
      <c r="C10" s="41"/>
      <c r="D10" s="41"/>
      <c r="E10" s="75">
        <v>44690.0</v>
      </c>
      <c r="F10" s="75">
        <v>44570.0</v>
      </c>
      <c r="G10" s="75">
        <v>44690.0</v>
      </c>
      <c r="H10" s="36" t="s">
        <v>92</v>
      </c>
      <c r="I10" s="76" t="s">
        <v>92</v>
      </c>
      <c r="J10" s="76" t="s">
        <v>92</v>
      </c>
      <c r="K10" s="37">
        <v>11.0</v>
      </c>
      <c r="L10" s="37" t="s">
        <v>454</v>
      </c>
      <c r="M10" s="37" t="s">
        <v>455</v>
      </c>
      <c r="N10" s="37" t="s">
        <v>456</v>
      </c>
      <c r="O10" s="37" t="s">
        <v>457</v>
      </c>
      <c r="P10" s="41"/>
      <c r="Q10" s="41"/>
      <c r="R10" s="41"/>
      <c r="S10" s="41"/>
      <c r="T10" s="41"/>
      <c r="U10" s="41"/>
      <c r="V10" s="41"/>
      <c r="W10" s="41"/>
      <c r="X10" s="77" t="s">
        <v>43</v>
      </c>
      <c r="Y10" s="41"/>
      <c r="Z10" s="41"/>
      <c r="AA10" s="41"/>
      <c r="AB10" s="77" t="s">
        <v>43</v>
      </c>
      <c r="AC10" s="41"/>
      <c r="AD10" s="41"/>
      <c r="AE10" s="41"/>
      <c r="AF10" s="41"/>
      <c r="AG10" s="41"/>
      <c r="AH10" s="41"/>
      <c r="AI10" s="41"/>
      <c r="AJ10" s="76" t="s">
        <v>45</v>
      </c>
      <c r="AK10" s="53" t="s">
        <v>56</v>
      </c>
      <c r="AL10" s="80"/>
      <c r="AM10" s="18"/>
      <c r="AN10" s="18"/>
      <c r="AO10" s="18"/>
      <c r="AP10" s="18"/>
      <c r="AQ10" s="18"/>
      <c r="AR10" s="18"/>
      <c r="AS10" s="18"/>
    </row>
    <row r="11">
      <c r="A11" s="43" t="s">
        <v>452</v>
      </c>
      <c r="B11" s="44" t="s">
        <v>453</v>
      </c>
      <c r="C11" s="41"/>
      <c r="D11" s="41"/>
      <c r="E11" s="81">
        <v>44691.0</v>
      </c>
      <c r="F11" s="81">
        <v>44571.0</v>
      </c>
      <c r="G11" s="81">
        <v>44691.0</v>
      </c>
      <c r="H11" s="44" t="s">
        <v>92</v>
      </c>
      <c r="I11" s="82" t="s">
        <v>92</v>
      </c>
      <c r="J11" s="82" t="s">
        <v>92</v>
      </c>
      <c r="K11" s="37">
        <v>11.0</v>
      </c>
      <c r="L11" s="37" t="s">
        <v>454</v>
      </c>
      <c r="M11" s="37" t="s">
        <v>455</v>
      </c>
      <c r="N11" s="37" t="s">
        <v>456</v>
      </c>
      <c r="O11" s="37" t="s">
        <v>457</v>
      </c>
      <c r="P11" s="41"/>
      <c r="Q11" s="41"/>
      <c r="R11" s="41"/>
      <c r="S11" s="41"/>
      <c r="T11" s="41"/>
      <c r="U11" s="41"/>
      <c r="V11" s="41"/>
      <c r="W11" s="41"/>
      <c r="X11" s="77" t="s">
        <v>43</v>
      </c>
      <c r="Y11" s="41"/>
      <c r="Z11" s="41"/>
      <c r="AA11" s="41"/>
      <c r="AB11" s="77" t="s">
        <v>43</v>
      </c>
      <c r="AC11" s="41"/>
      <c r="AD11" s="41"/>
      <c r="AE11" s="41"/>
      <c r="AF11" s="41"/>
      <c r="AG11" s="41"/>
      <c r="AH11" s="41"/>
      <c r="AI11" s="41"/>
      <c r="AJ11" s="82" t="s">
        <v>45</v>
      </c>
      <c r="AK11" s="53" t="s">
        <v>56</v>
      </c>
      <c r="AL11" s="80"/>
      <c r="AM11" s="18"/>
      <c r="AN11" s="18"/>
      <c r="AO11" s="18"/>
      <c r="AP11" s="18"/>
      <c r="AQ11" s="18"/>
      <c r="AR11" s="18"/>
      <c r="AS11" s="18"/>
    </row>
    <row r="12">
      <c r="A12" s="35" t="s">
        <v>452</v>
      </c>
      <c r="B12" s="36" t="s">
        <v>453</v>
      </c>
      <c r="C12" s="41"/>
      <c r="D12" s="41"/>
      <c r="E12" s="75">
        <v>44692.0</v>
      </c>
      <c r="F12" s="75">
        <v>44572.0</v>
      </c>
      <c r="G12" s="75">
        <v>44692.0</v>
      </c>
      <c r="H12" s="36" t="s">
        <v>92</v>
      </c>
      <c r="I12" s="76" t="s">
        <v>92</v>
      </c>
      <c r="J12" s="76" t="s">
        <v>92</v>
      </c>
      <c r="K12" s="37">
        <v>11.0</v>
      </c>
      <c r="L12" s="37" t="s">
        <v>454</v>
      </c>
      <c r="M12" s="37" t="s">
        <v>455</v>
      </c>
      <c r="N12" s="37" t="s">
        <v>456</v>
      </c>
      <c r="O12" s="37" t="s">
        <v>457</v>
      </c>
      <c r="P12" s="41"/>
      <c r="Q12" s="41"/>
      <c r="R12" s="41"/>
      <c r="S12" s="41"/>
      <c r="T12" s="41"/>
      <c r="U12" s="41"/>
      <c r="V12" s="41"/>
      <c r="W12" s="41"/>
      <c r="X12" s="77" t="s">
        <v>43</v>
      </c>
      <c r="Y12" s="41"/>
      <c r="Z12" s="41"/>
      <c r="AA12" s="41"/>
      <c r="AB12" s="77" t="s">
        <v>43</v>
      </c>
      <c r="AC12" s="41"/>
      <c r="AD12" s="41"/>
      <c r="AE12" s="41"/>
      <c r="AF12" s="41"/>
      <c r="AG12" s="41"/>
      <c r="AH12" s="41"/>
      <c r="AI12" s="41"/>
      <c r="AJ12" s="76" t="s">
        <v>45</v>
      </c>
      <c r="AK12" s="53" t="s">
        <v>56</v>
      </c>
      <c r="AL12" s="80"/>
      <c r="AM12" s="18"/>
      <c r="AN12" s="18"/>
      <c r="AO12" s="18"/>
      <c r="AP12" s="18"/>
      <c r="AQ12" s="18"/>
      <c r="AR12" s="18"/>
      <c r="AS12" s="18"/>
    </row>
    <row r="13">
      <c r="A13" s="43" t="s">
        <v>452</v>
      </c>
      <c r="B13" s="44" t="s">
        <v>453</v>
      </c>
      <c r="C13" s="41"/>
      <c r="D13" s="41"/>
      <c r="E13" s="81">
        <v>44693.0</v>
      </c>
      <c r="F13" s="81">
        <v>44573.0</v>
      </c>
      <c r="G13" s="81">
        <v>44693.0</v>
      </c>
      <c r="H13" s="44" t="s">
        <v>92</v>
      </c>
      <c r="I13" s="82" t="s">
        <v>92</v>
      </c>
      <c r="J13" s="82" t="s">
        <v>92</v>
      </c>
      <c r="K13" s="37">
        <v>11.0</v>
      </c>
      <c r="L13" s="37" t="s">
        <v>454</v>
      </c>
      <c r="M13" s="37" t="s">
        <v>455</v>
      </c>
      <c r="N13" s="37" t="s">
        <v>456</v>
      </c>
      <c r="O13" s="37" t="s">
        <v>457</v>
      </c>
      <c r="P13" s="41"/>
      <c r="Q13" s="41"/>
      <c r="R13" s="41"/>
      <c r="S13" s="41"/>
      <c r="T13" s="41"/>
      <c r="U13" s="41"/>
      <c r="V13" s="41"/>
      <c r="W13" s="41"/>
      <c r="X13" s="77" t="s">
        <v>43</v>
      </c>
      <c r="Y13" s="41"/>
      <c r="Z13" s="41"/>
      <c r="AA13" s="41"/>
      <c r="AB13" s="77" t="s">
        <v>43</v>
      </c>
      <c r="AC13" s="41"/>
      <c r="AD13" s="41"/>
      <c r="AE13" s="41"/>
      <c r="AF13" s="41"/>
      <c r="AG13" s="41"/>
      <c r="AH13" s="41"/>
      <c r="AI13" s="41"/>
      <c r="AJ13" s="82" t="s">
        <v>45</v>
      </c>
      <c r="AK13" s="53" t="s">
        <v>56</v>
      </c>
      <c r="AL13" s="80"/>
      <c r="AM13" s="18"/>
      <c r="AN13" s="18"/>
      <c r="AO13" s="18"/>
      <c r="AP13" s="18"/>
      <c r="AQ13" s="18"/>
      <c r="AR13" s="18"/>
      <c r="AS13" s="18"/>
    </row>
    <row r="14">
      <c r="A14" s="35" t="s">
        <v>452</v>
      </c>
      <c r="B14" s="36" t="s">
        <v>453</v>
      </c>
      <c r="C14" s="41"/>
      <c r="D14" s="41"/>
      <c r="E14" s="75">
        <v>44694.0</v>
      </c>
      <c r="F14" s="75">
        <v>44574.0</v>
      </c>
      <c r="G14" s="75">
        <v>44694.0</v>
      </c>
      <c r="H14" s="36" t="s">
        <v>92</v>
      </c>
      <c r="I14" s="76" t="s">
        <v>92</v>
      </c>
      <c r="J14" s="76" t="s">
        <v>92</v>
      </c>
      <c r="K14" s="37">
        <v>11.0</v>
      </c>
      <c r="L14" s="37" t="s">
        <v>454</v>
      </c>
      <c r="M14" s="37" t="s">
        <v>455</v>
      </c>
      <c r="N14" s="37" t="s">
        <v>456</v>
      </c>
      <c r="O14" s="37" t="s">
        <v>457</v>
      </c>
      <c r="P14" s="41"/>
      <c r="Q14" s="41"/>
      <c r="R14" s="41"/>
      <c r="S14" s="41"/>
      <c r="T14" s="41"/>
      <c r="U14" s="41"/>
      <c r="V14" s="41"/>
      <c r="W14" s="41"/>
      <c r="X14" s="77" t="s">
        <v>43</v>
      </c>
      <c r="Y14" s="41"/>
      <c r="Z14" s="41"/>
      <c r="AA14" s="41"/>
      <c r="AB14" s="77" t="s">
        <v>43</v>
      </c>
      <c r="AC14" s="41"/>
      <c r="AD14" s="41"/>
      <c r="AE14" s="41"/>
      <c r="AF14" s="41"/>
      <c r="AG14" s="41"/>
      <c r="AH14" s="41"/>
      <c r="AI14" s="41"/>
      <c r="AJ14" s="76" t="s">
        <v>45</v>
      </c>
      <c r="AK14" s="53" t="s">
        <v>56</v>
      </c>
      <c r="AL14" s="80"/>
      <c r="AM14" s="18"/>
      <c r="AN14" s="18"/>
      <c r="AO14" s="18"/>
      <c r="AP14" s="18"/>
      <c r="AQ14" s="18"/>
      <c r="AR14" s="18"/>
      <c r="AS14" s="18"/>
    </row>
    <row r="15">
      <c r="A15" s="43" t="s">
        <v>452</v>
      </c>
      <c r="B15" s="44" t="s">
        <v>453</v>
      </c>
      <c r="C15" s="41"/>
      <c r="D15" s="41"/>
      <c r="E15" s="81">
        <v>44695.0</v>
      </c>
      <c r="F15" s="81">
        <v>44575.0</v>
      </c>
      <c r="G15" s="81">
        <v>44695.0</v>
      </c>
      <c r="H15" s="44" t="s">
        <v>92</v>
      </c>
      <c r="I15" s="82" t="s">
        <v>92</v>
      </c>
      <c r="J15" s="82" t="s">
        <v>92</v>
      </c>
      <c r="K15" s="37">
        <v>11.0</v>
      </c>
      <c r="L15" s="37" t="s">
        <v>454</v>
      </c>
      <c r="M15" s="37" t="s">
        <v>455</v>
      </c>
      <c r="N15" s="37" t="s">
        <v>456</v>
      </c>
      <c r="O15" s="37" t="s">
        <v>457</v>
      </c>
      <c r="P15" s="41"/>
      <c r="Q15" s="41"/>
      <c r="R15" s="41"/>
      <c r="S15" s="41"/>
      <c r="T15" s="41"/>
      <c r="U15" s="41"/>
      <c r="V15" s="41"/>
      <c r="W15" s="41"/>
      <c r="X15" s="77" t="s">
        <v>43</v>
      </c>
      <c r="Y15" s="41"/>
      <c r="Z15" s="41"/>
      <c r="AA15" s="41"/>
      <c r="AB15" s="77" t="s">
        <v>43</v>
      </c>
      <c r="AC15" s="41"/>
      <c r="AD15" s="41"/>
      <c r="AE15" s="41"/>
      <c r="AF15" s="41"/>
      <c r="AG15" s="41"/>
      <c r="AH15" s="41"/>
      <c r="AI15" s="41"/>
      <c r="AJ15" s="82" t="s">
        <v>45</v>
      </c>
      <c r="AK15" s="53" t="s">
        <v>56</v>
      </c>
      <c r="AL15" s="80"/>
      <c r="AM15" s="18"/>
      <c r="AN15" s="18"/>
      <c r="AO15" s="18"/>
      <c r="AP15" s="18"/>
      <c r="AQ15" s="18"/>
      <c r="AR15" s="18"/>
      <c r="AS15" s="18"/>
    </row>
    <row r="16">
      <c r="A16" s="35" t="s">
        <v>452</v>
      </c>
      <c r="B16" s="36" t="s">
        <v>453</v>
      </c>
      <c r="C16" s="41"/>
      <c r="D16" s="41"/>
      <c r="E16" s="75">
        <v>44696.0</v>
      </c>
      <c r="F16" s="75">
        <v>44576.0</v>
      </c>
      <c r="G16" s="75">
        <v>44696.0</v>
      </c>
      <c r="H16" s="36" t="s">
        <v>92</v>
      </c>
      <c r="I16" s="76" t="s">
        <v>92</v>
      </c>
      <c r="J16" s="76" t="s">
        <v>92</v>
      </c>
      <c r="K16" s="37">
        <v>11.0</v>
      </c>
      <c r="L16" s="37" t="s">
        <v>454</v>
      </c>
      <c r="M16" s="37" t="s">
        <v>455</v>
      </c>
      <c r="N16" s="37" t="s">
        <v>456</v>
      </c>
      <c r="O16" s="37" t="s">
        <v>457</v>
      </c>
      <c r="P16" s="41"/>
      <c r="Q16" s="41"/>
      <c r="R16" s="41"/>
      <c r="S16" s="41"/>
      <c r="T16" s="41"/>
      <c r="U16" s="41"/>
      <c r="V16" s="41"/>
      <c r="W16" s="41"/>
      <c r="X16" s="77" t="s">
        <v>43</v>
      </c>
      <c r="Y16" s="41"/>
      <c r="Z16" s="41"/>
      <c r="AA16" s="41"/>
      <c r="AB16" s="77" t="s">
        <v>43</v>
      </c>
      <c r="AC16" s="41"/>
      <c r="AD16" s="41"/>
      <c r="AE16" s="41"/>
      <c r="AF16" s="41"/>
      <c r="AG16" s="41"/>
      <c r="AH16" s="41"/>
      <c r="AI16" s="41"/>
      <c r="AJ16" s="76" t="s">
        <v>45</v>
      </c>
      <c r="AK16" s="53" t="s">
        <v>56</v>
      </c>
      <c r="AL16" s="80"/>
      <c r="AM16" s="18"/>
      <c r="AN16" s="18"/>
      <c r="AO16" s="18"/>
      <c r="AP16" s="18"/>
      <c r="AQ16" s="18"/>
      <c r="AR16" s="18"/>
      <c r="AS16" s="18"/>
    </row>
    <row r="17">
      <c r="A17" s="43" t="s">
        <v>452</v>
      </c>
      <c r="B17" s="44" t="s">
        <v>453</v>
      </c>
      <c r="C17" s="41"/>
      <c r="D17" s="41"/>
      <c r="E17" s="81">
        <v>44697.0</v>
      </c>
      <c r="F17" s="81">
        <v>44577.0</v>
      </c>
      <c r="G17" s="81">
        <v>44697.0</v>
      </c>
      <c r="H17" s="44" t="s">
        <v>92</v>
      </c>
      <c r="I17" s="82" t="s">
        <v>92</v>
      </c>
      <c r="J17" s="82" t="s">
        <v>92</v>
      </c>
      <c r="K17" s="37">
        <v>11.0</v>
      </c>
      <c r="L17" s="37" t="s">
        <v>454</v>
      </c>
      <c r="M17" s="37" t="s">
        <v>455</v>
      </c>
      <c r="N17" s="37" t="s">
        <v>456</v>
      </c>
      <c r="O17" s="37" t="s">
        <v>457</v>
      </c>
      <c r="P17" s="41"/>
      <c r="Q17" s="41"/>
      <c r="R17" s="41"/>
      <c r="S17" s="41"/>
      <c r="T17" s="41"/>
      <c r="U17" s="41"/>
      <c r="V17" s="41"/>
      <c r="W17" s="41"/>
      <c r="X17" s="77" t="s">
        <v>43</v>
      </c>
      <c r="Y17" s="41"/>
      <c r="Z17" s="41"/>
      <c r="AA17" s="41"/>
      <c r="AB17" s="77" t="s">
        <v>43</v>
      </c>
      <c r="AC17" s="41"/>
      <c r="AD17" s="41"/>
      <c r="AE17" s="41"/>
      <c r="AF17" s="41"/>
      <c r="AG17" s="41"/>
      <c r="AH17" s="41"/>
      <c r="AI17" s="41"/>
      <c r="AJ17" s="82" t="s">
        <v>45</v>
      </c>
      <c r="AK17" s="53" t="s">
        <v>56</v>
      </c>
      <c r="AL17" s="80"/>
      <c r="AM17" s="18"/>
      <c r="AN17" s="18"/>
      <c r="AO17" s="18"/>
      <c r="AP17" s="18"/>
      <c r="AQ17" s="18"/>
      <c r="AR17" s="18"/>
      <c r="AS17" s="18"/>
    </row>
    <row r="18">
      <c r="A18" s="35" t="s">
        <v>452</v>
      </c>
      <c r="B18" s="36" t="s">
        <v>453</v>
      </c>
      <c r="C18" s="41"/>
      <c r="D18" s="41"/>
      <c r="E18" s="75">
        <v>44698.0</v>
      </c>
      <c r="F18" s="75">
        <v>44578.0</v>
      </c>
      <c r="G18" s="75">
        <v>44698.0</v>
      </c>
      <c r="H18" s="36" t="s">
        <v>92</v>
      </c>
      <c r="I18" s="76" t="s">
        <v>92</v>
      </c>
      <c r="J18" s="76" t="s">
        <v>92</v>
      </c>
      <c r="K18" s="37">
        <v>11.0</v>
      </c>
      <c r="L18" s="37" t="s">
        <v>454</v>
      </c>
      <c r="M18" s="37" t="s">
        <v>455</v>
      </c>
      <c r="N18" s="37" t="s">
        <v>456</v>
      </c>
      <c r="O18" s="37" t="s">
        <v>457</v>
      </c>
      <c r="P18" s="41"/>
      <c r="Q18" s="41"/>
      <c r="R18" s="41"/>
      <c r="S18" s="41"/>
      <c r="T18" s="41"/>
      <c r="U18" s="41"/>
      <c r="V18" s="41"/>
      <c r="W18" s="41"/>
      <c r="X18" s="77" t="s">
        <v>43</v>
      </c>
      <c r="Y18" s="41"/>
      <c r="Z18" s="41"/>
      <c r="AA18" s="41"/>
      <c r="AB18" s="77" t="s">
        <v>43</v>
      </c>
      <c r="AC18" s="41"/>
      <c r="AD18" s="41"/>
      <c r="AE18" s="41"/>
      <c r="AF18" s="41"/>
      <c r="AG18" s="41"/>
      <c r="AH18" s="41"/>
      <c r="AI18" s="41"/>
      <c r="AJ18" s="76" t="s">
        <v>45</v>
      </c>
      <c r="AK18" s="53" t="s">
        <v>56</v>
      </c>
      <c r="AL18" s="80"/>
      <c r="AM18" s="18"/>
      <c r="AN18" s="18"/>
      <c r="AO18" s="18"/>
      <c r="AP18" s="18"/>
      <c r="AQ18" s="18"/>
      <c r="AR18" s="18"/>
      <c r="AS18" s="18"/>
    </row>
    <row r="19">
      <c r="A19" s="43" t="s">
        <v>452</v>
      </c>
      <c r="B19" s="44" t="s">
        <v>453</v>
      </c>
      <c r="C19" s="41"/>
      <c r="D19" s="41"/>
      <c r="E19" s="81">
        <v>44699.0</v>
      </c>
      <c r="F19" s="81">
        <v>44579.0</v>
      </c>
      <c r="G19" s="81">
        <v>44699.0</v>
      </c>
      <c r="H19" s="44" t="s">
        <v>92</v>
      </c>
      <c r="I19" s="82" t="s">
        <v>92</v>
      </c>
      <c r="J19" s="82" t="s">
        <v>92</v>
      </c>
      <c r="K19" s="37">
        <v>11.0</v>
      </c>
      <c r="L19" s="37" t="s">
        <v>454</v>
      </c>
      <c r="M19" s="37" t="s">
        <v>455</v>
      </c>
      <c r="N19" s="37" t="s">
        <v>456</v>
      </c>
      <c r="O19" s="37" t="s">
        <v>457</v>
      </c>
      <c r="P19" s="41"/>
      <c r="Q19" s="41"/>
      <c r="R19" s="41"/>
      <c r="S19" s="41"/>
      <c r="T19" s="41"/>
      <c r="U19" s="41"/>
      <c r="V19" s="41"/>
      <c r="W19" s="41"/>
      <c r="X19" s="77" t="s">
        <v>43</v>
      </c>
      <c r="Y19" s="41"/>
      <c r="Z19" s="41"/>
      <c r="AA19" s="41"/>
      <c r="AB19" s="77" t="s">
        <v>43</v>
      </c>
      <c r="AC19" s="41"/>
      <c r="AD19" s="41"/>
      <c r="AE19" s="41"/>
      <c r="AF19" s="41"/>
      <c r="AG19" s="41"/>
      <c r="AH19" s="41"/>
      <c r="AI19" s="41"/>
      <c r="AJ19" s="82" t="s">
        <v>45</v>
      </c>
      <c r="AK19" s="53" t="s">
        <v>56</v>
      </c>
      <c r="AL19" s="80"/>
      <c r="AM19" s="18"/>
      <c r="AN19" s="18"/>
      <c r="AO19" s="18"/>
      <c r="AP19" s="18"/>
      <c r="AQ19" s="18"/>
      <c r="AR19" s="18"/>
      <c r="AS19" s="18"/>
    </row>
    <row r="20">
      <c r="A20" s="35" t="s">
        <v>452</v>
      </c>
      <c r="B20" s="36" t="s">
        <v>453</v>
      </c>
      <c r="C20" s="41"/>
      <c r="D20" s="41"/>
      <c r="E20" s="75">
        <v>44700.0</v>
      </c>
      <c r="F20" s="75">
        <v>44580.0</v>
      </c>
      <c r="G20" s="75">
        <v>44700.0</v>
      </c>
      <c r="H20" s="36" t="s">
        <v>92</v>
      </c>
      <c r="I20" s="76" t="s">
        <v>92</v>
      </c>
      <c r="J20" s="76" t="s">
        <v>92</v>
      </c>
      <c r="K20" s="37">
        <v>11.0</v>
      </c>
      <c r="L20" s="37" t="s">
        <v>454</v>
      </c>
      <c r="M20" s="37" t="s">
        <v>455</v>
      </c>
      <c r="N20" s="37" t="s">
        <v>456</v>
      </c>
      <c r="O20" s="37" t="s">
        <v>457</v>
      </c>
      <c r="P20" s="41"/>
      <c r="Q20" s="41"/>
      <c r="R20" s="41"/>
      <c r="S20" s="41"/>
      <c r="T20" s="41"/>
      <c r="U20" s="41"/>
      <c r="V20" s="41"/>
      <c r="W20" s="41"/>
      <c r="X20" s="77" t="s">
        <v>43</v>
      </c>
      <c r="Y20" s="41"/>
      <c r="Z20" s="41"/>
      <c r="AA20" s="41"/>
      <c r="AB20" s="77" t="s">
        <v>43</v>
      </c>
      <c r="AC20" s="41"/>
      <c r="AD20" s="41"/>
      <c r="AE20" s="41"/>
      <c r="AF20" s="41"/>
      <c r="AG20" s="41"/>
      <c r="AH20" s="41"/>
      <c r="AI20" s="41"/>
      <c r="AJ20" s="76" t="s">
        <v>45</v>
      </c>
      <c r="AK20" s="53" t="s">
        <v>56</v>
      </c>
      <c r="AL20" s="80"/>
      <c r="AM20" s="18"/>
      <c r="AN20" s="18"/>
      <c r="AO20" s="18"/>
      <c r="AP20" s="18"/>
      <c r="AQ20" s="18"/>
      <c r="AR20" s="18"/>
      <c r="AS20" s="18"/>
    </row>
    <row r="21">
      <c r="A21" s="43" t="s">
        <v>452</v>
      </c>
      <c r="B21" s="44" t="s">
        <v>453</v>
      </c>
      <c r="C21" s="41"/>
      <c r="D21" s="41"/>
      <c r="E21" s="81">
        <v>44701.0</v>
      </c>
      <c r="F21" s="81">
        <v>44581.0</v>
      </c>
      <c r="G21" s="81">
        <v>44701.0</v>
      </c>
      <c r="H21" s="44" t="s">
        <v>92</v>
      </c>
      <c r="I21" s="82" t="s">
        <v>92</v>
      </c>
      <c r="J21" s="82" t="s">
        <v>92</v>
      </c>
      <c r="K21" s="37">
        <v>11.0</v>
      </c>
      <c r="L21" s="37" t="s">
        <v>454</v>
      </c>
      <c r="M21" s="37" t="s">
        <v>455</v>
      </c>
      <c r="N21" s="37" t="s">
        <v>456</v>
      </c>
      <c r="O21" s="37" t="s">
        <v>457</v>
      </c>
      <c r="P21" s="41"/>
      <c r="Q21" s="41"/>
      <c r="R21" s="41"/>
      <c r="S21" s="41"/>
      <c r="T21" s="41"/>
      <c r="U21" s="41"/>
      <c r="V21" s="41"/>
      <c r="W21" s="41"/>
      <c r="X21" s="77" t="s">
        <v>43</v>
      </c>
      <c r="Y21" s="41"/>
      <c r="Z21" s="41"/>
      <c r="AA21" s="41"/>
      <c r="AB21" s="77" t="s">
        <v>43</v>
      </c>
      <c r="AC21" s="41"/>
      <c r="AD21" s="41"/>
      <c r="AE21" s="41"/>
      <c r="AF21" s="41"/>
      <c r="AG21" s="41"/>
      <c r="AH21" s="41"/>
      <c r="AI21" s="41"/>
      <c r="AJ21" s="82" t="s">
        <v>45</v>
      </c>
      <c r="AK21" s="53" t="s">
        <v>56</v>
      </c>
      <c r="AL21" s="80"/>
      <c r="AM21" s="18"/>
      <c r="AN21" s="18"/>
      <c r="AO21" s="18"/>
      <c r="AP21" s="18"/>
      <c r="AQ21" s="18"/>
      <c r="AR21" s="18"/>
      <c r="AS21" s="18"/>
    </row>
    <row r="22">
      <c r="A22" s="35" t="s">
        <v>452</v>
      </c>
      <c r="B22" s="36" t="s">
        <v>453</v>
      </c>
      <c r="C22" s="41"/>
      <c r="D22" s="41"/>
      <c r="E22" s="75">
        <v>44702.0</v>
      </c>
      <c r="F22" s="75">
        <v>44582.0</v>
      </c>
      <c r="G22" s="75">
        <v>44702.0</v>
      </c>
      <c r="H22" s="36" t="s">
        <v>92</v>
      </c>
      <c r="I22" s="76" t="s">
        <v>92</v>
      </c>
      <c r="J22" s="76" t="s">
        <v>92</v>
      </c>
      <c r="K22" s="37">
        <v>11.0</v>
      </c>
      <c r="L22" s="37" t="s">
        <v>454</v>
      </c>
      <c r="M22" s="37" t="s">
        <v>455</v>
      </c>
      <c r="N22" s="37" t="s">
        <v>456</v>
      </c>
      <c r="O22" s="37" t="s">
        <v>457</v>
      </c>
      <c r="P22" s="41"/>
      <c r="Q22" s="41"/>
      <c r="R22" s="41"/>
      <c r="S22" s="41"/>
      <c r="T22" s="41"/>
      <c r="U22" s="41"/>
      <c r="V22" s="41"/>
      <c r="W22" s="41"/>
      <c r="X22" s="77" t="s">
        <v>43</v>
      </c>
      <c r="Y22" s="41"/>
      <c r="Z22" s="41"/>
      <c r="AA22" s="41"/>
      <c r="AB22" s="77" t="s">
        <v>43</v>
      </c>
      <c r="AC22" s="41"/>
      <c r="AD22" s="41"/>
      <c r="AE22" s="41"/>
      <c r="AF22" s="41"/>
      <c r="AG22" s="41"/>
      <c r="AH22" s="41"/>
      <c r="AI22" s="41"/>
      <c r="AJ22" s="76" t="s">
        <v>45</v>
      </c>
      <c r="AK22" s="53" t="s">
        <v>56</v>
      </c>
      <c r="AL22" s="80"/>
      <c r="AM22" s="18"/>
      <c r="AN22" s="18"/>
      <c r="AO22" s="18"/>
      <c r="AP22" s="18"/>
      <c r="AQ22" s="18"/>
      <c r="AR22" s="18"/>
      <c r="AS22" s="18"/>
    </row>
    <row r="23">
      <c r="A23" s="43" t="s">
        <v>452</v>
      </c>
      <c r="B23" s="44" t="s">
        <v>453</v>
      </c>
      <c r="C23" s="41"/>
      <c r="D23" s="41"/>
      <c r="E23" s="81">
        <v>44703.0</v>
      </c>
      <c r="F23" s="81">
        <v>44583.0</v>
      </c>
      <c r="G23" s="81">
        <v>44703.0</v>
      </c>
      <c r="H23" s="44" t="s">
        <v>92</v>
      </c>
      <c r="I23" s="82" t="s">
        <v>92</v>
      </c>
      <c r="J23" s="82" t="s">
        <v>92</v>
      </c>
      <c r="K23" s="37">
        <v>11.0</v>
      </c>
      <c r="L23" s="37" t="s">
        <v>454</v>
      </c>
      <c r="M23" s="37" t="s">
        <v>455</v>
      </c>
      <c r="N23" s="37" t="s">
        <v>456</v>
      </c>
      <c r="O23" s="37" t="s">
        <v>457</v>
      </c>
      <c r="P23" s="41"/>
      <c r="Q23" s="41"/>
      <c r="R23" s="41"/>
      <c r="S23" s="41"/>
      <c r="T23" s="41"/>
      <c r="U23" s="41"/>
      <c r="V23" s="41"/>
      <c r="W23" s="41"/>
      <c r="X23" s="77" t="s">
        <v>43</v>
      </c>
      <c r="Y23" s="41"/>
      <c r="Z23" s="41"/>
      <c r="AA23" s="41"/>
      <c r="AB23" s="77" t="s">
        <v>43</v>
      </c>
      <c r="AC23" s="41"/>
      <c r="AD23" s="41"/>
      <c r="AE23" s="41"/>
      <c r="AF23" s="41"/>
      <c r="AG23" s="41"/>
      <c r="AH23" s="41"/>
      <c r="AI23" s="41"/>
      <c r="AJ23" s="82" t="s">
        <v>45</v>
      </c>
      <c r="AK23" s="53" t="s">
        <v>56</v>
      </c>
      <c r="AL23" s="80"/>
      <c r="AM23" s="18"/>
      <c r="AN23" s="18"/>
      <c r="AO23" s="18"/>
      <c r="AP23" s="18"/>
      <c r="AQ23" s="18"/>
      <c r="AR23" s="18"/>
      <c r="AS23" s="18"/>
    </row>
    <row r="24">
      <c r="A24" s="35" t="s">
        <v>452</v>
      </c>
      <c r="B24" s="36" t="s">
        <v>453</v>
      </c>
      <c r="C24" s="41"/>
      <c r="D24" s="41"/>
      <c r="E24" s="75">
        <v>44704.0</v>
      </c>
      <c r="F24" s="75">
        <v>44584.0</v>
      </c>
      <c r="G24" s="75">
        <v>44704.0</v>
      </c>
      <c r="H24" s="36" t="s">
        <v>92</v>
      </c>
      <c r="I24" s="76" t="s">
        <v>92</v>
      </c>
      <c r="J24" s="76" t="s">
        <v>92</v>
      </c>
      <c r="K24" s="37">
        <v>11.0</v>
      </c>
      <c r="L24" s="37" t="s">
        <v>454</v>
      </c>
      <c r="M24" s="37" t="s">
        <v>455</v>
      </c>
      <c r="N24" s="37" t="s">
        <v>456</v>
      </c>
      <c r="O24" s="37" t="s">
        <v>457</v>
      </c>
      <c r="P24" s="41"/>
      <c r="Q24" s="41"/>
      <c r="R24" s="41"/>
      <c r="S24" s="41"/>
      <c r="T24" s="41"/>
      <c r="U24" s="41"/>
      <c r="V24" s="41"/>
      <c r="W24" s="41"/>
      <c r="X24" s="77" t="s">
        <v>43</v>
      </c>
      <c r="Y24" s="41"/>
      <c r="Z24" s="41"/>
      <c r="AA24" s="41"/>
      <c r="AB24" s="77" t="s">
        <v>43</v>
      </c>
      <c r="AC24" s="41"/>
      <c r="AD24" s="41"/>
      <c r="AE24" s="41"/>
      <c r="AF24" s="41"/>
      <c r="AG24" s="41"/>
      <c r="AH24" s="41"/>
      <c r="AI24" s="41"/>
      <c r="AJ24" s="76" t="s">
        <v>45</v>
      </c>
      <c r="AK24" s="53" t="s">
        <v>56</v>
      </c>
      <c r="AL24" s="80"/>
      <c r="AM24" s="18"/>
      <c r="AN24" s="18"/>
      <c r="AO24" s="18"/>
      <c r="AP24" s="18"/>
      <c r="AQ24" s="18"/>
      <c r="AR24" s="18"/>
      <c r="AS24" s="18"/>
    </row>
    <row r="25">
      <c r="A25" s="43" t="s">
        <v>452</v>
      </c>
      <c r="B25" s="44" t="s">
        <v>453</v>
      </c>
      <c r="C25" s="41"/>
      <c r="D25" s="41"/>
      <c r="E25" s="81">
        <v>44705.0</v>
      </c>
      <c r="F25" s="81">
        <v>44585.0</v>
      </c>
      <c r="G25" s="81">
        <v>44705.0</v>
      </c>
      <c r="H25" s="44" t="s">
        <v>92</v>
      </c>
      <c r="I25" s="82" t="s">
        <v>92</v>
      </c>
      <c r="J25" s="82" t="s">
        <v>92</v>
      </c>
      <c r="K25" s="37">
        <v>11.0</v>
      </c>
      <c r="L25" s="37" t="s">
        <v>454</v>
      </c>
      <c r="M25" s="37" t="s">
        <v>455</v>
      </c>
      <c r="N25" s="37" t="s">
        <v>456</v>
      </c>
      <c r="O25" s="37" t="s">
        <v>457</v>
      </c>
      <c r="P25" s="41"/>
      <c r="Q25" s="41"/>
      <c r="R25" s="41"/>
      <c r="S25" s="41"/>
      <c r="T25" s="41"/>
      <c r="U25" s="41"/>
      <c r="V25" s="41"/>
      <c r="W25" s="41"/>
      <c r="X25" s="77" t="s">
        <v>43</v>
      </c>
      <c r="Y25" s="41"/>
      <c r="Z25" s="41"/>
      <c r="AA25" s="41"/>
      <c r="AB25" s="77" t="s">
        <v>43</v>
      </c>
      <c r="AC25" s="41"/>
      <c r="AD25" s="41"/>
      <c r="AE25" s="41"/>
      <c r="AF25" s="41"/>
      <c r="AG25" s="41"/>
      <c r="AH25" s="41"/>
      <c r="AI25" s="41"/>
      <c r="AJ25" s="82" t="s">
        <v>45</v>
      </c>
      <c r="AK25" s="53" t="s">
        <v>56</v>
      </c>
      <c r="AL25" s="80"/>
      <c r="AM25" s="18"/>
      <c r="AN25" s="18"/>
      <c r="AO25" s="18"/>
      <c r="AP25" s="18"/>
      <c r="AQ25" s="18"/>
      <c r="AR25" s="18"/>
      <c r="AS25" s="18"/>
    </row>
    <row r="26">
      <c r="A26" s="35" t="s">
        <v>452</v>
      </c>
      <c r="B26" s="36" t="s">
        <v>453</v>
      </c>
      <c r="C26" s="41"/>
      <c r="D26" s="41"/>
      <c r="E26" s="75">
        <v>44706.0</v>
      </c>
      <c r="F26" s="75">
        <v>44586.0</v>
      </c>
      <c r="G26" s="75">
        <v>44706.0</v>
      </c>
      <c r="H26" s="36" t="s">
        <v>92</v>
      </c>
      <c r="I26" s="76" t="s">
        <v>92</v>
      </c>
      <c r="J26" s="76" t="s">
        <v>92</v>
      </c>
      <c r="K26" s="37">
        <v>11.0</v>
      </c>
      <c r="L26" s="37" t="s">
        <v>454</v>
      </c>
      <c r="M26" s="37" t="s">
        <v>455</v>
      </c>
      <c r="N26" s="37" t="s">
        <v>456</v>
      </c>
      <c r="O26" s="37" t="s">
        <v>457</v>
      </c>
      <c r="P26" s="41"/>
      <c r="Q26" s="41"/>
      <c r="R26" s="41"/>
      <c r="S26" s="41"/>
      <c r="T26" s="41"/>
      <c r="U26" s="41"/>
      <c r="V26" s="41"/>
      <c r="W26" s="41"/>
      <c r="X26" s="77" t="s">
        <v>43</v>
      </c>
      <c r="Y26" s="41"/>
      <c r="Z26" s="41"/>
      <c r="AA26" s="41"/>
      <c r="AB26" s="77" t="s">
        <v>43</v>
      </c>
      <c r="AC26" s="41"/>
      <c r="AD26" s="41"/>
      <c r="AE26" s="41"/>
      <c r="AF26" s="41"/>
      <c r="AG26" s="41"/>
      <c r="AH26" s="41"/>
      <c r="AI26" s="41"/>
      <c r="AJ26" s="76" t="s">
        <v>45</v>
      </c>
      <c r="AK26" s="53" t="s">
        <v>56</v>
      </c>
      <c r="AL26" s="80"/>
      <c r="AM26" s="18"/>
      <c r="AN26" s="18"/>
      <c r="AO26" s="18"/>
      <c r="AP26" s="18"/>
      <c r="AQ26" s="18"/>
      <c r="AR26" s="18"/>
      <c r="AS26" s="18"/>
    </row>
    <row r="27">
      <c r="A27" s="43" t="s">
        <v>452</v>
      </c>
      <c r="B27" s="44" t="s">
        <v>453</v>
      </c>
      <c r="C27" s="41"/>
      <c r="D27" s="41"/>
      <c r="E27" s="81">
        <v>44707.0</v>
      </c>
      <c r="F27" s="81">
        <v>44587.0</v>
      </c>
      <c r="G27" s="81">
        <v>44707.0</v>
      </c>
      <c r="H27" s="44" t="s">
        <v>92</v>
      </c>
      <c r="I27" s="82" t="s">
        <v>92</v>
      </c>
      <c r="J27" s="82" t="s">
        <v>92</v>
      </c>
      <c r="K27" s="37">
        <v>11.0</v>
      </c>
      <c r="L27" s="37" t="s">
        <v>454</v>
      </c>
      <c r="M27" s="37" t="s">
        <v>455</v>
      </c>
      <c r="N27" s="37" t="s">
        <v>456</v>
      </c>
      <c r="O27" s="37" t="s">
        <v>457</v>
      </c>
      <c r="P27" s="41"/>
      <c r="Q27" s="41"/>
      <c r="R27" s="41"/>
      <c r="S27" s="41"/>
      <c r="T27" s="41"/>
      <c r="U27" s="41"/>
      <c r="V27" s="41"/>
      <c r="W27" s="41"/>
      <c r="X27" s="77" t="s">
        <v>43</v>
      </c>
      <c r="Y27" s="41"/>
      <c r="Z27" s="41"/>
      <c r="AA27" s="41"/>
      <c r="AB27" s="77" t="s">
        <v>43</v>
      </c>
      <c r="AC27" s="41"/>
      <c r="AD27" s="41"/>
      <c r="AE27" s="41"/>
      <c r="AF27" s="41"/>
      <c r="AG27" s="41"/>
      <c r="AH27" s="41"/>
      <c r="AI27" s="41"/>
      <c r="AJ27" s="82" t="s">
        <v>45</v>
      </c>
      <c r="AK27" s="53" t="s">
        <v>56</v>
      </c>
      <c r="AL27" s="80"/>
      <c r="AM27" s="18"/>
      <c r="AN27" s="18"/>
      <c r="AO27" s="18"/>
      <c r="AP27" s="18"/>
      <c r="AQ27" s="18"/>
      <c r="AR27" s="18"/>
      <c r="AS27" s="18"/>
    </row>
    <row r="28">
      <c r="A28" s="35" t="s">
        <v>452</v>
      </c>
      <c r="B28" s="36" t="s">
        <v>453</v>
      </c>
      <c r="C28" s="41"/>
      <c r="D28" s="41"/>
      <c r="E28" s="75">
        <v>44708.0</v>
      </c>
      <c r="F28" s="75">
        <v>44588.0</v>
      </c>
      <c r="G28" s="75">
        <v>44708.0</v>
      </c>
      <c r="H28" s="36" t="s">
        <v>92</v>
      </c>
      <c r="I28" s="76" t="s">
        <v>92</v>
      </c>
      <c r="J28" s="76" t="s">
        <v>92</v>
      </c>
      <c r="K28" s="37">
        <v>11.0</v>
      </c>
      <c r="L28" s="37" t="s">
        <v>454</v>
      </c>
      <c r="M28" s="37" t="s">
        <v>455</v>
      </c>
      <c r="N28" s="37" t="s">
        <v>456</v>
      </c>
      <c r="O28" s="37" t="s">
        <v>457</v>
      </c>
      <c r="P28" s="41"/>
      <c r="Q28" s="41"/>
      <c r="R28" s="41"/>
      <c r="S28" s="41"/>
      <c r="T28" s="41"/>
      <c r="U28" s="41"/>
      <c r="V28" s="41"/>
      <c r="W28" s="41"/>
      <c r="X28" s="77" t="s">
        <v>43</v>
      </c>
      <c r="Y28" s="41"/>
      <c r="Z28" s="41"/>
      <c r="AA28" s="41"/>
      <c r="AB28" s="77" t="s">
        <v>43</v>
      </c>
      <c r="AC28" s="41"/>
      <c r="AD28" s="41"/>
      <c r="AE28" s="41"/>
      <c r="AF28" s="41"/>
      <c r="AG28" s="41"/>
      <c r="AH28" s="41"/>
      <c r="AI28" s="41"/>
      <c r="AJ28" s="76" t="s">
        <v>45</v>
      </c>
      <c r="AK28" s="53" t="s">
        <v>56</v>
      </c>
      <c r="AL28" s="80"/>
      <c r="AM28" s="18"/>
      <c r="AN28" s="18"/>
      <c r="AO28" s="18"/>
      <c r="AP28" s="18"/>
      <c r="AQ28" s="18"/>
      <c r="AR28" s="18"/>
      <c r="AS28" s="18"/>
    </row>
    <row r="29">
      <c r="A29" s="43" t="s">
        <v>452</v>
      </c>
      <c r="B29" s="44" t="s">
        <v>453</v>
      </c>
      <c r="C29" s="41"/>
      <c r="D29" s="41"/>
      <c r="E29" s="81">
        <v>44709.0</v>
      </c>
      <c r="F29" s="81">
        <v>44589.0</v>
      </c>
      <c r="G29" s="81">
        <v>44709.0</v>
      </c>
      <c r="H29" s="44" t="s">
        <v>92</v>
      </c>
      <c r="I29" s="82" t="s">
        <v>92</v>
      </c>
      <c r="J29" s="82" t="s">
        <v>92</v>
      </c>
      <c r="K29" s="37">
        <v>11.0</v>
      </c>
      <c r="L29" s="37" t="s">
        <v>454</v>
      </c>
      <c r="M29" s="37" t="s">
        <v>455</v>
      </c>
      <c r="N29" s="37" t="s">
        <v>456</v>
      </c>
      <c r="O29" s="37" t="s">
        <v>457</v>
      </c>
      <c r="P29" s="41"/>
      <c r="Q29" s="41"/>
      <c r="R29" s="41"/>
      <c r="S29" s="41"/>
      <c r="T29" s="41"/>
      <c r="U29" s="41"/>
      <c r="V29" s="41"/>
      <c r="W29" s="41"/>
      <c r="X29" s="77" t="s">
        <v>43</v>
      </c>
      <c r="Y29" s="41"/>
      <c r="Z29" s="41"/>
      <c r="AA29" s="41"/>
      <c r="AB29" s="77" t="s">
        <v>43</v>
      </c>
      <c r="AC29" s="41"/>
      <c r="AD29" s="41"/>
      <c r="AE29" s="41"/>
      <c r="AF29" s="41"/>
      <c r="AG29" s="41"/>
      <c r="AH29" s="41"/>
      <c r="AI29" s="41"/>
      <c r="AJ29" s="82" t="s">
        <v>45</v>
      </c>
      <c r="AK29" s="53" t="s">
        <v>56</v>
      </c>
      <c r="AL29" s="80"/>
      <c r="AM29" s="18"/>
      <c r="AN29" s="18"/>
      <c r="AO29" s="18"/>
      <c r="AP29" s="18"/>
      <c r="AQ29" s="18"/>
      <c r="AR29" s="18"/>
      <c r="AS29" s="18"/>
    </row>
    <row r="30">
      <c r="A30" s="35" t="s">
        <v>452</v>
      </c>
      <c r="B30" s="36" t="s">
        <v>453</v>
      </c>
      <c r="C30" s="41"/>
      <c r="D30" s="41"/>
      <c r="E30" s="75">
        <v>44710.0</v>
      </c>
      <c r="F30" s="75">
        <v>44590.0</v>
      </c>
      <c r="G30" s="75">
        <v>44710.0</v>
      </c>
      <c r="H30" s="36" t="s">
        <v>92</v>
      </c>
      <c r="I30" s="76" t="s">
        <v>92</v>
      </c>
      <c r="J30" s="76" t="s">
        <v>92</v>
      </c>
      <c r="K30" s="37">
        <v>11.0</v>
      </c>
      <c r="L30" s="37" t="s">
        <v>454</v>
      </c>
      <c r="M30" s="37" t="s">
        <v>455</v>
      </c>
      <c r="N30" s="37" t="s">
        <v>456</v>
      </c>
      <c r="O30" s="37" t="s">
        <v>457</v>
      </c>
      <c r="P30" s="41"/>
      <c r="Q30" s="41"/>
      <c r="R30" s="41"/>
      <c r="S30" s="41"/>
      <c r="T30" s="41"/>
      <c r="U30" s="41"/>
      <c r="V30" s="41"/>
      <c r="W30" s="41"/>
      <c r="X30" s="77" t="s">
        <v>43</v>
      </c>
      <c r="Y30" s="41"/>
      <c r="Z30" s="41"/>
      <c r="AA30" s="41"/>
      <c r="AB30" s="77" t="s">
        <v>43</v>
      </c>
      <c r="AC30" s="41"/>
      <c r="AD30" s="41"/>
      <c r="AE30" s="41"/>
      <c r="AF30" s="41"/>
      <c r="AG30" s="41"/>
      <c r="AH30" s="41"/>
      <c r="AI30" s="41"/>
      <c r="AJ30" s="76" t="s">
        <v>45</v>
      </c>
      <c r="AK30" s="53" t="s">
        <v>56</v>
      </c>
      <c r="AL30" s="80"/>
      <c r="AM30" s="18"/>
      <c r="AN30" s="18"/>
      <c r="AO30" s="18"/>
      <c r="AP30" s="18"/>
      <c r="AQ30" s="18"/>
      <c r="AR30" s="18"/>
      <c r="AS30" s="18"/>
    </row>
    <row r="31">
      <c r="A31" s="43" t="s">
        <v>452</v>
      </c>
      <c r="B31" s="44" t="s">
        <v>453</v>
      </c>
      <c r="C31" s="41"/>
      <c r="D31" s="41"/>
      <c r="E31" s="81">
        <v>44711.0</v>
      </c>
      <c r="F31" s="81">
        <v>44591.0</v>
      </c>
      <c r="G31" s="81">
        <v>44711.0</v>
      </c>
      <c r="H31" s="44" t="s">
        <v>92</v>
      </c>
      <c r="I31" s="82" t="s">
        <v>92</v>
      </c>
      <c r="J31" s="82" t="s">
        <v>92</v>
      </c>
      <c r="K31" s="37">
        <v>11.0</v>
      </c>
      <c r="L31" s="37" t="s">
        <v>454</v>
      </c>
      <c r="M31" s="37" t="s">
        <v>455</v>
      </c>
      <c r="N31" s="37" t="s">
        <v>456</v>
      </c>
      <c r="O31" s="37" t="s">
        <v>457</v>
      </c>
      <c r="P31" s="41"/>
      <c r="Q31" s="41"/>
      <c r="R31" s="41"/>
      <c r="S31" s="41"/>
      <c r="T31" s="41"/>
      <c r="U31" s="41"/>
      <c r="V31" s="41"/>
      <c r="W31" s="41"/>
      <c r="X31" s="77" t="s">
        <v>43</v>
      </c>
      <c r="Y31" s="41"/>
      <c r="Z31" s="41"/>
      <c r="AA31" s="41"/>
      <c r="AB31" s="77" t="s">
        <v>43</v>
      </c>
      <c r="AC31" s="41"/>
      <c r="AD31" s="41"/>
      <c r="AE31" s="41"/>
      <c r="AF31" s="41"/>
      <c r="AG31" s="41"/>
      <c r="AH31" s="41"/>
      <c r="AI31" s="41"/>
      <c r="AJ31" s="82" t="s">
        <v>45</v>
      </c>
      <c r="AK31" s="53" t="s">
        <v>56</v>
      </c>
      <c r="AL31" s="80"/>
      <c r="AM31" s="18"/>
      <c r="AN31" s="18"/>
      <c r="AO31" s="18"/>
      <c r="AP31" s="18"/>
      <c r="AQ31" s="18"/>
      <c r="AR31" s="18"/>
      <c r="AS31" s="18"/>
    </row>
    <row r="32">
      <c r="A32" s="35" t="s">
        <v>452</v>
      </c>
      <c r="B32" s="36" t="s">
        <v>453</v>
      </c>
      <c r="C32" s="41"/>
      <c r="D32" s="41"/>
      <c r="E32" s="75">
        <v>44712.0</v>
      </c>
      <c r="F32" s="75">
        <v>44592.0</v>
      </c>
      <c r="G32" s="75">
        <v>44712.0</v>
      </c>
      <c r="H32" s="36" t="s">
        <v>92</v>
      </c>
      <c r="I32" s="76" t="s">
        <v>92</v>
      </c>
      <c r="J32" s="76" t="s">
        <v>92</v>
      </c>
      <c r="K32" s="37">
        <v>11.0</v>
      </c>
      <c r="L32" s="37" t="s">
        <v>454</v>
      </c>
      <c r="M32" s="37" t="s">
        <v>455</v>
      </c>
      <c r="N32" s="37" t="s">
        <v>456</v>
      </c>
      <c r="O32" s="37" t="s">
        <v>457</v>
      </c>
      <c r="P32" s="41"/>
      <c r="Q32" s="41"/>
      <c r="R32" s="41"/>
      <c r="S32" s="41"/>
      <c r="T32" s="41"/>
      <c r="U32" s="41"/>
      <c r="V32" s="41"/>
      <c r="W32" s="41"/>
      <c r="X32" s="77" t="s">
        <v>43</v>
      </c>
      <c r="Y32" s="41"/>
      <c r="Z32" s="41"/>
      <c r="AA32" s="41"/>
      <c r="AB32" s="77" t="s">
        <v>43</v>
      </c>
      <c r="AC32" s="41"/>
      <c r="AD32" s="41"/>
      <c r="AE32" s="41"/>
      <c r="AF32" s="41"/>
      <c r="AG32" s="41"/>
      <c r="AH32" s="41"/>
      <c r="AI32" s="41"/>
      <c r="AJ32" s="76" t="s">
        <v>45</v>
      </c>
      <c r="AK32" s="53" t="s">
        <v>56</v>
      </c>
      <c r="AL32" s="80"/>
      <c r="AM32" s="18"/>
      <c r="AN32" s="18"/>
      <c r="AO32" s="18"/>
      <c r="AP32" s="18"/>
      <c r="AQ32" s="18"/>
      <c r="AR32" s="18"/>
      <c r="AS32" s="18"/>
    </row>
    <row r="33">
      <c r="A33" s="43" t="s">
        <v>452</v>
      </c>
      <c r="B33" s="44" t="s">
        <v>453</v>
      </c>
      <c r="C33" s="41"/>
      <c r="D33" s="41"/>
      <c r="E33" s="81">
        <v>44712.0</v>
      </c>
      <c r="F33" s="81">
        <v>44592.0</v>
      </c>
      <c r="G33" s="81">
        <v>44712.0</v>
      </c>
      <c r="H33" s="44" t="s">
        <v>92</v>
      </c>
      <c r="I33" s="82" t="s">
        <v>92</v>
      </c>
      <c r="J33" s="82" t="s">
        <v>92</v>
      </c>
      <c r="K33" s="37">
        <v>11.0</v>
      </c>
      <c r="L33" s="37" t="s">
        <v>454</v>
      </c>
      <c r="M33" s="37" t="s">
        <v>455</v>
      </c>
      <c r="N33" s="37" t="s">
        <v>456</v>
      </c>
      <c r="O33" s="37" t="s">
        <v>457</v>
      </c>
      <c r="P33" s="41"/>
      <c r="Q33" s="41"/>
      <c r="R33" s="41"/>
      <c r="S33" s="41"/>
      <c r="T33" s="41"/>
      <c r="U33" s="41"/>
      <c r="V33" s="41"/>
      <c r="W33" s="41"/>
      <c r="X33" s="77" t="s">
        <v>43</v>
      </c>
      <c r="Y33" s="41"/>
      <c r="Z33" s="41"/>
      <c r="AA33" s="41"/>
      <c r="AB33" s="77" t="s">
        <v>43</v>
      </c>
      <c r="AC33" s="41"/>
      <c r="AD33" s="41"/>
      <c r="AE33" s="41"/>
      <c r="AF33" s="41"/>
      <c r="AG33" s="41"/>
      <c r="AH33" s="41"/>
      <c r="AI33" s="41"/>
      <c r="AJ33" s="82" t="s">
        <v>45</v>
      </c>
      <c r="AK33" s="53" t="s">
        <v>56</v>
      </c>
      <c r="AL33" s="80"/>
      <c r="AM33" s="18"/>
      <c r="AN33" s="18"/>
      <c r="AO33" s="18"/>
      <c r="AP33" s="18"/>
      <c r="AQ33" s="18"/>
      <c r="AR33" s="18"/>
      <c r="AS33" s="18"/>
    </row>
    <row r="34">
      <c r="A34" s="35" t="s">
        <v>458</v>
      </c>
      <c r="B34" s="36" t="s">
        <v>453</v>
      </c>
      <c r="C34" s="41"/>
      <c r="D34" s="41"/>
      <c r="E34" s="75">
        <v>40179.0</v>
      </c>
      <c r="F34" s="83" t="s">
        <v>459</v>
      </c>
      <c r="G34" s="75">
        <v>40179.0</v>
      </c>
      <c r="H34" s="36" t="s">
        <v>92</v>
      </c>
      <c r="I34" s="76" t="s">
        <v>92</v>
      </c>
      <c r="J34" s="76" t="s">
        <v>92</v>
      </c>
      <c r="K34" s="37">
        <v>13.0</v>
      </c>
      <c r="L34" s="37" t="s">
        <v>454</v>
      </c>
      <c r="M34" s="37" t="s">
        <v>460</v>
      </c>
      <c r="N34" s="37" t="s">
        <v>461</v>
      </c>
      <c r="O34" s="37" t="s">
        <v>461</v>
      </c>
      <c r="P34" s="41"/>
      <c r="Q34" s="41"/>
      <c r="R34" s="41"/>
      <c r="S34" s="41"/>
      <c r="T34" s="41"/>
      <c r="U34" s="41"/>
      <c r="V34" s="41"/>
      <c r="W34" s="41"/>
      <c r="X34" s="77" t="s">
        <v>43</v>
      </c>
      <c r="Y34" s="41"/>
      <c r="Z34" s="41"/>
      <c r="AA34" s="41"/>
      <c r="AB34" s="77" t="s">
        <v>43</v>
      </c>
      <c r="AC34" s="41"/>
      <c r="AD34" s="41"/>
      <c r="AE34" s="41"/>
      <c r="AF34" s="41"/>
      <c r="AG34" s="41"/>
      <c r="AH34" s="41"/>
      <c r="AI34" s="41"/>
      <c r="AJ34" s="76" t="s">
        <v>45</v>
      </c>
      <c r="AK34" s="53" t="s">
        <v>56</v>
      </c>
      <c r="AL34" s="80"/>
      <c r="AM34" s="18"/>
      <c r="AN34" s="18"/>
      <c r="AO34" s="18"/>
      <c r="AP34" s="18"/>
      <c r="AQ34" s="18"/>
      <c r="AR34" s="18"/>
      <c r="AS34" s="18"/>
    </row>
    <row r="35">
      <c r="A35" s="43" t="s">
        <v>458</v>
      </c>
      <c r="B35" s="44" t="s">
        <v>453</v>
      </c>
      <c r="C35" s="41"/>
      <c r="D35" s="41"/>
      <c r="E35" s="81">
        <v>40180.0</v>
      </c>
      <c r="F35" s="84" t="s">
        <v>459</v>
      </c>
      <c r="G35" s="81">
        <v>40180.0</v>
      </c>
      <c r="H35" s="44" t="s">
        <v>92</v>
      </c>
      <c r="I35" s="82" t="s">
        <v>92</v>
      </c>
      <c r="J35" s="82" t="s">
        <v>92</v>
      </c>
      <c r="K35" s="37">
        <v>13.0</v>
      </c>
      <c r="L35" s="37" t="s">
        <v>454</v>
      </c>
      <c r="M35" s="37" t="s">
        <v>460</v>
      </c>
      <c r="N35" s="37" t="s">
        <v>461</v>
      </c>
      <c r="O35" s="37" t="s">
        <v>461</v>
      </c>
      <c r="P35" s="41"/>
      <c r="Q35" s="41"/>
      <c r="R35" s="41"/>
      <c r="S35" s="41"/>
      <c r="T35" s="41"/>
      <c r="U35" s="41"/>
      <c r="V35" s="41"/>
      <c r="W35" s="41"/>
      <c r="X35" s="77" t="s">
        <v>43</v>
      </c>
      <c r="Y35" s="41"/>
      <c r="Z35" s="41"/>
      <c r="AA35" s="41"/>
      <c r="AB35" s="77" t="s">
        <v>43</v>
      </c>
      <c r="AC35" s="41"/>
      <c r="AD35" s="41"/>
      <c r="AE35" s="41"/>
      <c r="AF35" s="41"/>
      <c r="AG35" s="41"/>
      <c r="AH35" s="41"/>
      <c r="AI35" s="41"/>
      <c r="AJ35" s="82" t="s">
        <v>45</v>
      </c>
      <c r="AK35" s="53" t="s">
        <v>56</v>
      </c>
      <c r="AL35" s="80"/>
      <c r="AM35" s="18"/>
      <c r="AN35" s="18"/>
      <c r="AO35" s="18"/>
      <c r="AP35" s="18"/>
      <c r="AQ35" s="18"/>
      <c r="AR35" s="18"/>
      <c r="AS35" s="18"/>
    </row>
    <row r="36">
      <c r="A36" s="35" t="s">
        <v>458</v>
      </c>
      <c r="B36" s="36" t="s">
        <v>453</v>
      </c>
      <c r="C36" s="41"/>
      <c r="D36" s="41"/>
      <c r="E36" s="75">
        <v>40181.0</v>
      </c>
      <c r="F36" s="83" t="s">
        <v>459</v>
      </c>
      <c r="G36" s="75">
        <v>40181.0</v>
      </c>
      <c r="H36" s="36" t="s">
        <v>92</v>
      </c>
      <c r="I36" s="76" t="s">
        <v>92</v>
      </c>
      <c r="J36" s="76" t="s">
        <v>92</v>
      </c>
      <c r="K36" s="37">
        <v>13.0</v>
      </c>
      <c r="L36" s="37" t="s">
        <v>454</v>
      </c>
      <c r="M36" s="37" t="s">
        <v>460</v>
      </c>
      <c r="N36" s="37" t="s">
        <v>461</v>
      </c>
      <c r="O36" s="37" t="s">
        <v>461</v>
      </c>
      <c r="P36" s="41"/>
      <c r="Q36" s="41"/>
      <c r="R36" s="41"/>
      <c r="S36" s="41"/>
      <c r="T36" s="41"/>
      <c r="U36" s="41"/>
      <c r="V36" s="41"/>
      <c r="W36" s="41"/>
      <c r="X36" s="77" t="s">
        <v>43</v>
      </c>
      <c r="Y36" s="41"/>
      <c r="Z36" s="41"/>
      <c r="AA36" s="41"/>
      <c r="AB36" s="77" t="s">
        <v>43</v>
      </c>
      <c r="AC36" s="41"/>
      <c r="AD36" s="41"/>
      <c r="AE36" s="41"/>
      <c r="AF36" s="41"/>
      <c r="AG36" s="41"/>
      <c r="AH36" s="41"/>
      <c r="AI36" s="41"/>
      <c r="AJ36" s="76" t="s">
        <v>45</v>
      </c>
      <c r="AK36" s="53" t="s">
        <v>56</v>
      </c>
      <c r="AL36" s="80"/>
      <c r="AM36" s="18"/>
      <c r="AN36" s="18"/>
      <c r="AO36" s="18"/>
      <c r="AP36" s="18"/>
      <c r="AQ36" s="18"/>
      <c r="AR36" s="18"/>
      <c r="AS36" s="18"/>
    </row>
    <row r="37">
      <c r="A37" s="43" t="s">
        <v>458</v>
      </c>
      <c r="B37" s="44" t="s">
        <v>453</v>
      </c>
      <c r="C37" s="41"/>
      <c r="D37" s="41"/>
      <c r="E37" s="81">
        <v>40182.0</v>
      </c>
      <c r="F37" s="84" t="s">
        <v>459</v>
      </c>
      <c r="G37" s="81">
        <v>40182.0</v>
      </c>
      <c r="H37" s="44" t="s">
        <v>92</v>
      </c>
      <c r="I37" s="82" t="s">
        <v>92</v>
      </c>
      <c r="J37" s="82" t="s">
        <v>92</v>
      </c>
      <c r="K37" s="37">
        <v>13.0</v>
      </c>
      <c r="L37" s="37" t="s">
        <v>454</v>
      </c>
      <c r="M37" s="37" t="s">
        <v>460</v>
      </c>
      <c r="N37" s="37" t="s">
        <v>461</v>
      </c>
      <c r="O37" s="37" t="s">
        <v>461</v>
      </c>
      <c r="P37" s="41"/>
      <c r="Q37" s="41"/>
      <c r="R37" s="41"/>
      <c r="S37" s="41"/>
      <c r="T37" s="41"/>
      <c r="U37" s="41"/>
      <c r="V37" s="41"/>
      <c r="W37" s="41"/>
      <c r="X37" s="77" t="s">
        <v>43</v>
      </c>
      <c r="Y37" s="41"/>
      <c r="Z37" s="41"/>
      <c r="AA37" s="41"/>
      <c r="AB37" s="77" t="s">
        <v>43</v>
      </c>
      <c r="AC37" s="41"/>
      <c r="AD37" s="41"/>
      <c r="AE37" s="41"/>
      <c r="AF37" s="41"/>
      <c r="AG37" s="41"/>
      <c r="AH37" s="41"/>
      <c r="AI37" s="41"/>
      <c r="AJ37" s="82" t="s">
        <v>45</v>
      </c>
      <c r="AK37" s="53" t="s">
        <v>56</v>
      </c>
      <c r="AL37" s="80"/>
      <c r="AM37" s="18"/>
      <c r="AN37" s="18"/>
      <c r="AO37" s="18"/>
      <c r="AP37" s="18"/>
      <c r="AQ37" s="18"/>
      <c r="AR37" s="18"/>
      <c r="AS37" s="18"/>
    </row>
    <row r="38">
      <c r="A38" s="35" t="s">
        <v>458</v>
      </c>
      <c r="B38" s="36" t="s">
        <v>453</v>
      </c>
      <c r="C38" s="41"/>
      <c r="D38" s="41"/>
      <c r="E38" s="75">
        <v>40183.0</v>
      </c>
      <c r="F38" s="83" t="s">
        <v>459</v>
      </c>
      <c r="G38" s="75">
        <v>40183.0</v>
      </c>
      <c r="H38" s="36" t="s">
        <v>92</v>
      </c>
      <c r="I38" s="76" t="s">
        <v>92</v>
      </c>
      <c r="J38" s="76" t="s">
        <v>92</v>
      </c>
      <c r="K38" s="37">
        <v>13.0</v>
      </c>
      <c r="L38" s="37" t="s">
        <v>454</v>
      </c>
      <c r="M38" s="37" t="s">
        <v>460</v>
      </c>
      <c r="N38" s="37" t="s">
        <v>461</v>
      </c>
      <c r="O38" s="37" t="s">
        <v>461</v>
      </c>
      <c r="P38" s="41"/>
      <c r="Q38" s="41"/>
      <c r="R38" s="41"/>
      <c r="S38" s="41"/>
      <c r="T38" s="41"/>
      <c r="U38" s="41"/>
      <c r="V38" s="41"/>
      <c r="W38" s="41"/>
      <c r="X38" s="77" t="s">
        <v>43</v>
      </c>
      <c r="Y38" s="41"/>
      <c r="Z38" s="41"/>
      <c r="AA38" s="41"/>
      <c r="AB38" s="77" t="s">
        <v>43</v>
      </c>
      <c r="AC38" s="41"/>
      <c r="AD38" s="41"/>
      <c r="AE38" s="41"/>
      <c r="AF38" s="41"/>
      <c r="AG38" s="41"/>
      <c r="AH38" s="41"/>
      <c r="AI38" s="41"/>
      <c r="AJ38" s="76" t="s">
        <v>45</v>
      </c>
      <c r="AK38" s="53" t="s">
        <v>56</v>
      </c>
      <c r="AL38" s="80"/>
      <c r="AM38" s="18"/>
      <c r="AN38" s="18"/>
      <c r="AO38" s="18"/>
      <c r="AP38" s="18"/>
      <c r="AQ38" s="18"/>
      <c r="AR38" s="18"/>
      <c r="AS38" s="18"/>
    </row>
    <row r="39">
      <c r="A39" s="43" t="s">
        <v>458</v>
      </c>
      <c r="B39" s="44" t="s">
        <v>453</v>
      </c>
      <c r="C39" s="41"/>
      <c r="D39" s="41"/>
      <c r="E39" s="81">
        <v>40184.0</v>
      </c>
      <c r="F39" s="84" t="s">
        <v>459</v>
      </c>
      <c r="G39" s="81">
        <v>40184.0</v>
      </c>
      <c r="H39" s="44" t="s">
        <v>92</v>
      </c>
      <c r="I39" s="82" t="s">
        <v>92</v>
      </c>
      <c r="J39" s="82" t="s">
        <v>92</v>
      </c>
      <c r="K39" s="37">
        <v>13.0</v>
      </c>
      <c r="L39" s="37" t="s">
        <v>454</v>
      </c>
      <c r="M39" s="37" t="s">
        <v>460</v>
      </c>
      <c r="N39" s="37" t="s">
        <v>461</v>
      </c>
      <c r="O39" s="37" t="s">
        <v>461</v>
      </c>
      <c r="P39" s="41"/>
      <c r="Q39" s="41"/>
      <c r="R39" s="41"/>
      <c r="S39" s="41"/>
      <c r="T39" s="41"/>
      <c r="U39" s="41"/>
      <c r="V39" s="41"/>
      <c r="W39" s="41"/>
      <c r="X39" s="77" t="s">
        <v>43</v>
      </c>
      <c r="Y39" s="41"/>
      <c r="Z39" s="41"/>
      <c r="AA39" s="41"/>
      <c r="AB39" s="77" t="s">
        <v>43</v>
      </c>
      <c r="AC39" s="41"/>
      <c r="AD39" s="41"/>
      <c r="AE39" s="41"/>
      <c r="AF39" s="41"/>
      <c r="AG39" s="41"/>
      <c r="AH39" s="41"/>
      <c r="AI39" s="41"/>
      <c r="AJ39" s="82" t="s">
        <v>45</v>
      </c>
      <c r="AK39" s="53" t="s">
        <v>56</v>
      </c>
      <c r="AL39" s="80"/>
      <c r="AM39" s="18"/>
      <c r="AN39" s="18"/>
      <c r="AO39" s="18"/>
      <c r="AP39" s="18"/>
      <c r="AQ39" s="18"/>
      <c r="AR39" s="18"/>
      <c r="AS39" s="18"/>
    </row>
    <row r="40">
      <c r="A40" s="35" t="s">
        <v>458</v>
      </c>
      <c r="B40" s="36" t="s">
        <v>453</v>
      </c>
      <c r="C40" s="41"/>
      <c r="D40" s="41"/>
      <c r="E40" s="75">
        <v>40185.0</v>
      </c>
      <c r="F40" s="83" t="s">
        <v>459</v>
      </c>
      <c r="G40" s="75">
        <v>40185.0</v>
      </c>
      <c r="H40" s="36" t="s">
        <v>92</v>
      </c>
      <c r="I40" s="76" t="s">
        <v>92</v>
      </c>
      <c r="J40" s="76" t="s">
        <v>92</v>
      </c>
      <c r="K40" s="37">
        <v>13.0</v>
      </c>
      <c r="L40" s="37" t="s">
        <v>454</v>
      </c>
      <c r="M40" s="37" t="s">
        <v>460</v>
      </c>
      <c r="N40" s="37" t="s">
        <v>461</v>
      </c>
      <c r="O40" s="37" t="s">
        <v>461</v>
      </c>
      <c r="P40" s="41"/>
      <c r="Q40" s="41"/>
      <c r="R40" s="41"/>
      <c r="S40" s="41"/>
      <c r="T40" s="41"/>
      <c r="U40" s="41"/>
      <c r="V40" s="41"/>
      <c r="W40" s="41"/>
      <c r="X40" s="77" t="s">
        <v>43</v>
      </c>
      <c r="Y40" s="41"/>
      <c r="Z40" s="41"/>
      <c r="AA40" s="41"/>
      <c r="AB40" s="77" t="s">
        <v>43</v>
      </c>
      <c r="AC40" s="41"/>
      <c r="AD40" s="41"/>
      <c r="AE40" s="41"/>
      <c r="AF40" s="41"/>
      <c r="AG40" s="41"/>
      <c r="AH40" s="41"/>
      <c r="AI40" s="41"/>
      <c r="AJ40" s="76" t="s">
        <v>45</v>
      </c>
      <c r="AK40" s="53" t="s">
        <v>56</v>
      </c>
      <c r="AL40" s="80"/>
      <c r="AM40" s="18"/>
      <c r="AN40" s="18"/>
      <c r="AO40" s="18"/>
      <c r="AP40" s="18"/>
      <c r="AQ40" s="18"/>
      <c r="AR40" s="18"/>
      <c r="AS40" s="18"/>
    </row>
    <row r="41">
      <c r="A41" s="43" t="s">
        <v>458</v>
      </c>
      <c r="B41" s="44" t="s">
        <v>453</v>
      </c>
      <c r="C41" s="41"/>
      <c r="D41" s="41"/>
      <c r="E41" s="81">
        <v>40186.0</v>
      </c>
      <c r="F41" s="84" t="s">
        <v>459</v>
      </c>
      <c r="G41" s="81">
        <v>40186.0</v>
      </c>
      <c r="H41" s="44" t="s">
        <v>92</v>
      </c>
      <c r="I41" s="82" t="s">
        <v>92</v>
      </c>
      <c r="J41" s="82" t="s">
        <v>92</v>
      </c>
      <c r="K41" s="37">
        <v>13.0</v>
      </c>
      <c r="L41" s="37" t="s">
        <v>454</v>
      </c>
      <c r="M41" s="37" t="s">
        <v>460</v>
      </c>
      <c r="N41" s="37" t="s">
        <v>461</v>
      </c>
      <c r="O41" s="37" t="s">
        <v>461</v>
      </c>
      <c r="P41" s="41"/>
      <c r="Q41" s="41"/>
      <c r="R41" s="41"/>
      <c r="S41" s="41"/>
      <c r="T41" s="41"/>
      <c r="U41" s="41"/>
      <c r="V41" s="41"/>
      <c r="W41" s="41"/>
      <c r="X41" s="77" t="s">
        <v>43</v>
      </c>
      <c r="Y41" s="41"/>
      <c r="Z41" s="41"/>
      <c r="AA41" s="41"/>
      <c r="AB41" s="77" t="s">
        <v>43</v>
      </c>
      <c r="AC41" s="41"/>
      <c r="AD41" s="41"/>
      <c r="AE41" s="41"/>
      <c r="AF41" s="41"/>
      <c r="AG41" s="41"/>
      <c r="AH41" s="41"/>
      <c r="AI41" s="41"/>
      <c r="AJ41" s="82" t="s">
        <v>45</v>
      </c>
      <c r="AK41" s="53" t="s">
        <v>56</v>
      </c>
      <c r="AL41" s="80"/>
      <c r="AM41" s="18"/>
      <c r="AN41" s="18"/>
      <c r="AO41" s="18"/>
      <c r="AP41" s="18"/>
      <c r="AQ41" s="18"/>
      <c r="AR41" s="18"/>
      <c r="AS41" s="18"/>
    </row>
    <row r="42">
      <c r="A42" s="35" t="s">
        <v>458</v>
      </c>
      <c r="B42" s="36" t="s">
        <v>453</v>
      </c>
      <c r="C42" s="41"/>
      <c r="D42" s="41"/>
      <c r="E42" s="75">
        <v>40187.0</v>
      </c>
      <c r="F42" s="83" t="s">
        <v>459</v>
      </c>
      <c r="G42" s="75">
        <v>40187.0</v>
      </c>
      <c r="H42" s="36" t="s">
        <v>92</v>
      </c>
      <c r="I42" s="76" t="s">
        <v>92</v>
      </c>
      <c r="J42" s="76" t="s">
        <v>92</v>
      </c>
      <c r="K42" s="37">
        <v>13.0</v>
      </c>
      <c r="L42" s="37" t="s">
        <v>454</v>
      </c>
      <c r="M42" s="37" t="s">
        <v>460</v>
      </c>
      <c r="N42" s="37" t="s">
        <v>461</v>
      </c>
      <c r="O42" s="37" t="s">
        <v>461</v>
      </c>
      <c r="P42" s="41"/>
      <c r="Q42" s="41"/>
      <c r="R42" s="41"/>
      <c r="S42" s="41"/>
      <c r="T42" s="41"/>
      <c r="U42" s="41"/>
      <c r="V42" s="41"/>
      <c r="W42" s="41"/>
      <c r="X42" s="77" t="s">
        <v>43</v>
      </c>
      <c r="Y42" s="41"/>
      <c r="Z42" s="41"/>
      <c r="AA42" s="41"/>
      <c r="AB42" s="77" t="s">
        <v>43</v>
      </c>
      <c r="AC42" s="41"/>
      <c r="AD42" s="41"/>
      <c r="AE42" s="41"/>
      <c r="AF42" s="41"/>
      <c r="AG42" s="41"/>
      <c r="AH42" s="41"/>
      <c r="AI42" s="41"/>
      <c r="AJ42" s="76" t="s">
        <v>45</v>
      </c>
      <c r="AK42" s="53" t="s">
        <v>56</v>
      </c>
      <c r="AL42" s="80"/>
      <c r="AM42" s="18"/>
      <c r="AN42" s="18"/>
      <c r="AO42" s="18"/>
      <c r="AP42" s="18"/>
      <c r="AQ42" s="18"/>
      <c r="AR42" s="18"/>
      <c r="AS42" s="18"/>
    </row>
    <row r="43">
      <c r="A43" s="43" t="s">
        <v>458</v>
      </c>
      <c r="B43" s="44" t="s">
        <v>453</v>
      </c>
      <c r="C43" s="41"/>
      <c r="D43" s="41"/>
      <c r="E43" s="81">
        <v>40188.0</v>
      </c>
      <c r="F43" s="84" t="s">
        <v>459</v>
      </c>
      <c r="G43" s="81">
        <v>40188.0</v>
      </c>
      <c r="H43" s="44" t="s">
        <v>92</v>
      </c>
      <c r="I43" s="82" t="s">
        <v>92</v>
      </c>
      <c r="J43" s="82" t="s">
        <v>92</v>
      </c>
      <c r="K43" s="37">
        <v>13.0</v>
      </c>
      <c r="L43" s="37" t="s">
        <v>454</v>
      </c>
      <c r="M43" s="37" t="s">
        <v>460</v>
      </c>
      <c r="N43" s="37" t="s">
        <v>461</v>
      </c>
      <c r="O43" s="37" t="s">
        <v>461</v>
      </c>
      <c r="P43" s="41"/>
      <c r="Q43" s="41"/>
      <c r="R43" s="41"/>
      <c r="S43" s="41"/>
      <c r="T43" s="41"/>
      <c r="U43" s="41"/>
      <c r="V43" s="41"/>
      <c r="W43" s="41"/>
      <c r="X43" s="77" t="s">
        <v>43</v>
      </c>
      <c r="Y43" s="41"/>
      <c r="Z43" s="41"/>
      <c r="AA43" s="41"/>
      <c r="AB43" s="77" t="s">
        <v>43</v>
      </c>
      <c r="AC43" s="41"/>
      <c r="AD43" s="41"/>
      <c r="AE43" s="41"/>
      <c r="AF43" s="41"/>
      <c r="AG43" s="41"/>
      <c r="AH43" s="41"/>
      <c r="AI43" s="41"/>
      <c r="AJ43" s="82" t="s">
        <v>45</v>
      </c>
      <c r="AK43" s="53" t="s">
        <v>56</v>
      </c>
      <c r="AL43" s="80"/>
      <c r="AM43" s="18"/>
      <c r="AN43" s="18"/>
      <c r="AO43" s="18"/>
      <c r="AP43" s="18"/>
      <c r="AQ43" s="18"/>
      <c r="AR43" s="18"/>
      <c r="AS43" s="18"/>
    </row>
    <row r="44">
      <c r="A44" s="35" t="s">
        <v>458</v>
      </c>
      <c r="B44" s="36" t="s">
        <v>453</v>
      </c>
      <c r="C44" s="41"/>
      <c r="D44" s="41"/>
      <c r="E44" s="75">
        <v>40189.0</v>
      </c>
      <c r="F44" s="83" t="s">
        <v>459</v>
      </c>
      <c r="G44" s="75">
        <v>40189.0</v>
      </c>
      <c r="H44" s="36" t="s">
        <v>92</v>
      </c>
      <c r="I44" s="76" t="s">
        <v>92</v>
      </c>
      <c r="J44" s="76" t="s">
        <v>92</v>
      </c>
      <c r="K44" s="37">
        <v>13.0</v>
      </c>
      <c r="L44" s="37" t="s">
        <v>454</v>
      </c>
      <c r="M44" s="37" t="s">
        <v>460</v>
      </c>
      <c r="N44" s="37" t="s">
        <v>461</v>
      </c>
      <c r="O44" s="37" t="s">
        <v>461</v>
      </c>
      <c r="P44" s="41"/>
      <c r="Q44" s="41"/>
      <c r="R44" s="41"/>
      <c r="S44" s="41"/>
      <c r="T44" s="41"/>
      <c r="U44" s="41"/>
      <c r="V44" s="41"/>
      <c r="W44" s="41"/>
      <c r="X44" s="77" t="s">
        <v>43</v>
      </c>
      <c r="Y44" s="41"/>
      <c r="Z44" s="41"/>
      <c r="AA44" s="41"/>
      <c r="AB44" s="77" t="s">
        <v>43</v>
      </c>
      <c r="AC44" s="41"/>
      <c r="AD44" s="41"/>
      <c r="AE44" s="41"/>
      <c r="AF44" s="41"/>
      <c r="AG44" s="41"/>
      <c r="AH44" s="41"/>
      <c r="AI44" s="41"/>
      <c r="AJ44" s="76" t="s">
        <v>45</v>
      </c>
      <c r="AK44" s="53" t="s">
        <v>56</v>
      </c>
      <c r="AL44" s="80"/>
      <c r="AM44" s="18"/>
      <c r="AN44" s="18"/>
      <c r="AO44" s="18"/>
      <c r="AP44" s="18"/>
      <c r="AQ44" s="18"/>
      <c r="AR44" s="18"/>
      <c r="AS44" s="18"/>
    </row>
    <row r="45">
      <c r="A45" s="43" t="s">
        <v>458</v>
      </c>
      <c r="B45" s="44" t="s">
        <v>453</v>
      </c>
      <c r="C45" s="41"/>
      <c r="D45" s="41"/>
      <c r="E45" s="81">
        <v>40190.0</v>
      </c>
      <c r="F45" s="84" t="s">
        <v>459</v>
      </c>
      <c r="G45" s="81">
        <v>40190.0</v>
      </c>
      <c r="H45" s="44" t="s">
        <v>92</v>
      </c>
      <c r="I45" s="82" t="s">
        <v>92</v>
      </c>
      <c r="J45" s="82" t="s">
        <v>92</v>
      </c>
      <c r="K45" s="37">
        <v>13.0</v>
      </c>
      <c r="L45" s="37" t="s">
        <v>454</v>
      </c>
      <c r="M45" s="37" t="s">
        <v>460</v>
      </c>
      <c r="N45" s="37" t="s">
        <v>461</v>
      </c>
      <c r="O45" s="37" t="s">
        <v>461</v>
      </c>
      <c r="P45" s="41"/>
      <c r="Q45" s="41"/>
      <c r="R45" s="41"/>
      <c r="S45" s="41"/>
      <c r="T45" s="41"/>
      <c r="U45" s="41"/>
      <c r="V45" s="41"/>
      <c r="W45" s="41"/>
      <c r="X45" s="77" t="s">
        <v>43</v>
      </c>
      <c r="Y45" s="41"/>
      <c r="Z45" s="41"/>
      <c r="AA45" s="41"/>
      <c r="AB45" s="77" t="s">
        <v>43</v>
      </c>
      <c r="AC45" s="41"/>
      <c r="AD45" s="41"/>
      <c r="AE45" s="41"/>
      <c r="AF45" s="41"/>
      <c r="AG45" s="41"/>
      <c r="AH45" s="41"/>
      <c r="AI45" s="41"/>
      <c r="AJ45" s="82" t="s">
        <v>45</v>
      </c>
      <c r="AK45" s="53" t="s">
        <v>56</v>
      </c>
      <c r="AL45" s="80"/>
      <c r="AM45" s="18"/>
      <c r="AN45" s="18"/>
      <c r="AO45" s="18"/>
      <c r="AP45" s="18"/>
      <c r="AQ45" s="18"/>
      <c r="AR45" s="18"/>
      <c r="AS45" s="18"/>
    </row>
    <row r="46">
      <c r="A46" s="35" t="s">
        <v>458</v>
      </c>
      <c r="B46" s="36" t="s">
        <v>453</v>
      </c>
      <c r="C46" s="41"/>
      <c r="D46" s="41"/>
      <c r="E46" s="75">
        <v>40191.0</v>
      </c>
      <c r="F46" s="83" t="s">
        <v>459</v>
      </c>
      <c r="G46" s="75">
        <v>40191.0</v>
      </c>
      <c r="H46" s="36" t="s">
        <v>92</v>
      </c>
      <c r="I46" s="76" t="s">
        <v>92</v>
      </c>
      <c r="J46" s="76" t="s">
        <v>92</v>
      </c>
      <c r="K46" s="37">
        <v>13.0</v>
      </c>
      <c r="L46" s="37" t="s">
        <v>454</v>
      </c>
      <c r="M46" s="37" t="s">
        <v>460</v>
      </c>
      <c r="N46" s="37" t="s">
        <v>461</v>
      </c>
      <c r="O46" s="37" t="s">
        <v>461</v>
      </c>
      <c r="P46" s="41"/>
      <c r="Q46" s="41"/>
      <c r="R46" s="41"/>
      <c r="S46" s="41"/>
      <c r="T46" s="41"/>
      <c r="U46" s="41"/>
      <c r="V46" s="41"/>
      <c r="W46" s="41"/>
      <c r="X46" s="77" t="s">
        <v>43</v>
      </c>
      <c r="Y46" s="41"/>
      <c r="Z46" s="41"/>
      <c r="AA46" s="41"/>
      <c r="AB46" s="77" t="s">
        <v>43</v>
      </c>
      <c r="AC46" s="41"/>
      <c r="AD46" s="41"/>
      <c r="AE46" s="41"/>
      <c r="AF46" s="41"/>
      <c r="AG46" s="41"/>
      <c r="AH46" s="41"/>
      <c r="AI46" s="41"/>
      <c r="AJ46" s="76" t="s">
        <v>45</v>
      </c>
      <c r="AK46" s="53" t="s">
        <v>56</v>
      </c>
      <c r="AL46" s="80"/>
      <c r="AM46" s="18"/>
      <c r="AN46" s="18"/>
      <c r="AO46" s="18"/>
      <c r="AP46" s="18"/>
      <c r="AQ46" s="18"/>
      <c r="AR46" s="18"/>
      <c r="AS46" s="18"/>
    </row>
    <row r="47">
      <c r="A47" s="43" t="s">
        <v>458</v>
      </c>
      <c r="B47" s="44" t="s">
        <v>453</v>
      </c>
      <c r="C47" s="41"/>
      <c r="D47" s="41"/>
      <c r="E47" s="81">
        <v>40179.0</v>
      </c>
      <c r="F47" s="81">
        <v>44927.0</v>
      </c>
      <c r="G47" s="81">
        <v>40179.0</v>
      </c>
      <c r="H47" s="44" t="s">
        <v>92</v>
      </c>
      <c r="I47" s="82" t="s">
        <v>92</v>
      </c>
      <c r="J47" s="82" t="s">
        <v>92</v>
      </c>
      <c r="K47" s="37">
        <v>13.0</v>
      </c>
      <c r="L47" s="37" t="s">
        <v>454</v>
      </c>
      <c r="M47" s="37" t="s">
        <v>460</v>
      </c>
      <c r="N47" s="37" t="s">
        <v>461</v>
      </c>
      <c r="O47" s="37" t="s">
        <v>461</v>
      </c>
      <c r="P47" s="41"/>
      <c r="Q47" s="41"/>
      <c r="R47" s="41"/>
      <c r="S47" s="41"/>
      <c r="T47" s="41"/>
      <c r="U47" s="41"/>
      <c r="V47" s="41"/>
      <c r="W47" s="41"/>
      <c r="X47" s="77" t="s">
        <v>43</v>
      </c>
      <c r="Y47" s="41"/>
      <c r="Z47" s="41"/>
      <c r="AA47" s="41"/>
      <c r="AB47" s="77" t="s">
        <v>43</v>
      </c>
      <c r="AC47" s="41"/>
      <c r="AD47" s="41"/>
      <c r="AE47" s="41"/>
      <c r="AF47" s="41"/>
      <c r="AG47" s="41"/>
      <c r="AH47" s="41"/>
      <c r="AI47" s="41"/>
      <c r="AJ47" s="82" t="s">
        <v>45</v>
      </c>
      <c r="AK47" s="53" t="s">
        <v>56</v>
      </c>
      <c r="AL47" s="80"/>
      <c r="AM47" s="18"/>
      <c r="AN47" s="18"/>
      <c r="AO47" s="18"/>
      <c r="AP47" s="18"/>
      <c r="AQ47" s="18"/>
      <c r="AR47" s="18"/>
      <c r="AS47" s="18"/>
    </row>
    <row r="48">
      <c r="A48" s="35" t="s">
        <v>458</v>
      </c>
      <c r="B48" s="36" t="s">
        <v>453</v>
      </c>
      <c r="C48" s="41"/>
      <c r="D48" s="41"/>
      <c r="E48" s="75">
        <v>40180.0</v>
      </c>
      <c r="F48" s="75">
        <v>44928.0</v>
      </c>
      <c r="G48" s="75">
        <v>40180.0</v>
      </c>
      <c r="H48" s="36" t="s">
        <v>92</v>
      </c>
      <c r="I48" s="76" t="s">
        <v>92</v>
      </c>
      <c r="J48" s="76" t="s">
        <v>92</v>
      </c>
      <c r="K48" s="37">
        <v>13.0</v>
      </c>
      <c r="L48" s="37" t="s">
        <v>454</v>
      </c>
      <c r="M48" s="37" t="s">
        <v>460</v>
      </c>
      <c r="N48" s="37" t="s">
        <v>461</v>
      </c>
      <c r="O48" s="37" t="s">
        <v>461</v>
      </c>
      <c r="P48" s="41"/>
      <c r="Q48" s="41"/>
      <c r="R48" s="41"/>
      <c r="S48" s="41"/>
      <c r="T48" s="41"/>
      <c r="U48" s="41"/>
      <c r="V48" s="41"/>
      <c r="W48" s="41"/>
      <c r="X48" s="77" t="s">
        <v>43</v>
      </c>
      <c r="Y48" s="41"/>
      <c r="Z48" s="41"/>
      <c r="AA48" s="41"/>
      <c r="AB48" s="77" t="s">
        <v>43</v>
      </c>
      <c r="AC48" s="41"/>
      <c r="AD48" s="41"/>
      <c r="AE48" s="41"/>
      <c r="AF48" s="41"/>
      <c r="AG48" s="41"/>
      <c r="AH48" s="41"/>
      <c r="AI48" s="41"/>
      <c r="AJ48" s="76" t="s">
        <v>45</v>
      </c>
      <c r="AK48" s="53" t="s">
        <v>56</v>
      </c>
      <c r="AL48" s="80"/>
      <c r="AM48" s="18"/>
      <c r="AN48" s="18"/>
      <c r="AO48" s="18"/>
      <c r="AP48" s="18"/>
      <c r="AQ48" s="18"/>
      <c r="AR48" s="18"/>
      <c r="AS48" s="18"/>
    </row>
    <row r="49">
      <c r="A49" s="43" t="s">
        <v>458</v>
      </c>
      <c r="B49" s="44" t="s">
        <v>453</v>
      </c>
      <c r="C49" s="41"/>
      <c r="D49" s="41"/>
      <c r="E49" s="81">
        <v>40181.0</v>
      </c>
      <c r="F49" s="81">
        <v>44929.0</v>
      </c>
      <c r="G49" s="81">
        <v>40181.0</v>
      </c>
      <c r="H49" s="44" t="s">
        <v>92</v>
      </c>
      <c r="I49" s="82" t="s">
        <v>92</v>
      </c>
      <c r="J49" s="82" t="s">
        <v>92</v>
      </c>
      <c r="K49" s="37">
        <v>13.0</v>
      </c>
      <c r="L49" s="37" t="s">
        <v>454</v>
      </c>
      <c r="M49" s="37" t="s">
        <v>460</v>
      </c>
      <c r="N49" s="37" t="s">
        <v>461</v>
      </c>
      <c r="O49" s="37" t="s">
        <v>461</v>
      </c>
      <c r="P49" s="41"/>
      <c r="Q49" s="41"/>
      <c r="R49" s="41"/>
      <c r="S49" s="41"/>
      <c r="T49" s="41"/>
      <c r="U49" s="41"/>
      <c r="V49" s="41"/>
      <c r="W49" s="41"/>
      <c r="X49" s="77" t="s">
        <v>43</v>
      </c>
      <c r="Y49" s="41"/>
      <c r="Z49" s="41"/>
      <c r="AA49" s="41"/>
      <c r="AB49" s="77" t="s">
        <v>43</v>
      </c>
      <c r="AC49" s="41"/>
      <c r="AD49" s="41"/>
      <c r="AE49" s="41"/>
      <c r="AF49" s="41"/>
      <c r="AG49" s="41"/>
      <c r="AH49" s="41"/>
      <c r="AI49" s="41"/>
      <c r="AJ49" s="82" t="s">
        <v>45</v>
      </c>
      <c r="AK49" s="53" t="s">
        <v>56</v>
      </c>
      <c r="AL49" s="80"/>
      <c r="AM49" s="18"/>
      <c r="AN49" s="18"/>
      <c r="AO49" s="18"/>
      <c r="AP49" s="18"/>
      <c r="AQ49" s="18"/>
      <c r="AR49" s="18"/>
      <c r="AS49" s="18"/>
    </row>
    <row r="50">
      <c r="A50" s="35" t="s">
        <v>458</v>
      </c>
      <c r="B50" s="36" t="s">
        <v>453</v>
      </c>
      <c r="C50" s="41"/>
      <c r="D50" s="41"/>
      <c r="E50" s="75">
        <v>40182.0</v>
      </c>
      <c r="F50" s="75">
        <v>44930.0</v>
      </c>
      <c r="G50" s="75">
        <v>40182.0</v>
      </c>
      <c r="H50" s="36" t="s">
        <v>92</v>
      </c>
      <c r="I50" s="76" t="s">
        <v>92</v>
      </c>
      <c r="J50" s="76" t="s">
        <v>92</v>
      </c>
      <c r="K50" s="37">
        <v>13.0</v>
      </c>
      <c r="L50" s="37" t="s">
        <v>454</v>
      </c>
      <c r="M50" s="37" t="s">
        <v>460</v>
      </c>
      <c r="N50" s="37" t="s">
        <v>461</v>
      </c>
      <c r="O50" s="37" t="s">
        <v>461</v>
      </c>
      <c r="P50" s="41"/>
      <c r="Q50" s="41"/>
      <c r="R50" s="41"/>
      <c r="S50" s="41"/>
      <c r="T50" s="41"/>
      <c r="U50" s="41"/>
      <c r="V50" s="41"/>
      <c r="W50" s="41"/>
      <c r="X50" s="77" t="s">
        <v>43</v>
      </c>
      <c r="Y50" s="41"/>
      <c r="Z50" s="41"/>
      <c r="AA50" s="41"/>
      <c r="AB50" s="77" t="s">
        <v>43</v>
      </c>
      <c r="AC50" s="41"/>
      <c r="AD50" s="41"/>
      <c r="AE50" s="41"/>
      <c r="AF50" s="41"/>
      <c r="AG50" s="41"/>
      <c r="AH50" s="41"/>
      <c r="AI50" s="41"/>
      <c r="AJ50" s="76" t="s">
        <v>45</v>
      </c>
      <c r="AK50" s="53" t="s">
        <v>56</v>
      </c>
      <c r="AL50" s="80"/>
      <c r="AM50" s="18"/>
      <c r="AN50" s="18"/>
      <c r="AO50" s="18"/>
      <c r="AP50" s="18"/>
      <c r="AQ50" s="18"/>
      <c r="AR50" s="18"/>
      <c r="AS50" s="18"/>
    </row>
    <row r="51">
      <c r="A51" s="43" t="s">
        <v>458</v>
      </c>
      <c r="B51" s="44" t="s">
        <v>453</v>
      </c>
      <c r="C51" s="41"/>
      <c r="D51" s="41"/>
      <c r="E51" s="81">
        <v>40183.0</v>
      </c>
      <c r="F51" s="81">
        <v>44931.0</v>
      </c>
      <c r="G51" s="81">
        <v>40183.0</v>
      </c>
      <c r="H51" s="44" t="s">
        <v>92</v>
      </c>
      <c r="I51" s="82" t="s">
        <v>92</v>
      </c>
      <c r="J51" s="82" t="s">
        <v>92</v>
      </c>
      <c r="K51" s="37">
        <v>13.0</v>
      </c>
      <c r="L51" s="37" t="s">
        <v>454</v>
      </c>
      <c r="M51" s="37" t="s">
        <v>460</v>
      </c>
      <c r="N51" s="37" t="s">
        <v>461</v>
      </c>
      <c r="O51" s="37" t="s">
        <v>461</v>
      </c>
      <c r="P51" s="41"/>
      <c r="Q51" s="41"/>
      <c r="R51" s="41"/>
      <c r="S51" s="41"/>
      <c r="T51" s="41"/>
      <c r="U51" s="41"/>
      <c r="V51" s="41"/>
      <c r="W51" s="41"/>
      <c r="X51" s="77" t="s">
        <v>43</v>
      </c>
      <c r="Y51" s="41"/>
      <c r="Z51" s="41"/>
      <c r="AA51" s="41"/>
      <c r="AB51" s="77" t="s">
        <v>43</v>
      </c>
      <c r="AC51" s="41"/>
      <c r="AD51" s="41"/>
      <c r="AE51" s="41"/>
      <c r="AF51" s="41"/>
      <c r="AG51" s="41"/>
      <c r="AH51" s="41"/>
      <c r="AI51" s="41"/>
      <c r="AJ51" s="82" t="s">
        <v>45</v>
      </c>
      <c r="AK51" s="53" t="s">
        <v>56</v>
      </c>
      <c r="AL51" s="80"/>
      <c r="AM51" s="18"/>
      <c r="AN51" s="18"/>
      <c r="AO51" s="18"/>
      <c r="AP51" s="18"/>
      <c r="AQ51" s="18"/>
      <c r="AR51" s="18"/>
      <c r="AS51" s="18"/>
    </row>
    <row r="52">
      <c r="A52" s="35" t="s">
        <v>458</v>
      </c>
      <c r="B52" s="36" t="s">
        <v>453</v>
      </c>
      <c r="C52" s="41"/>
      <c r="D52" s="41"/>
      <c r="E52" s="75">
        <v>40184.0</v>
      </c>
      <c r="F52" s="75">
        <v>44932.0</v>
      </c>
      <c r="G52" s="75">
        <v>40184.0</v>
      </c>
      <c r="H52" s="36" t="s">
        <v>92</v>
      </c>
      <c r="I52" s="76" t="s">
        <v>92</v>
      </c>
      <c r="J52" s="76" t="s">
        <v>92</v>
      </c>
      <c r="K52" s="37">
        <v>13.0</v>
      </c>
      <c r="L52" s="37" t="s">
        <v>454</v>
      </c>
      <c r="M52" s="37" t="s">
        <v>460</v>
      </c>
      <c r="N52" s="37" t="s">
        <v>461</v>
      </c>
      <c r="O52" s="37" t="s">
        <v>461</v>
      </c>
      <c r="P52" s="41"/>
      <c r="Q52" s="41"/>
      <c r="R52" s="41"/>
      <c r="S52" s="41"/>
      <c r="T52" s="41"/>
      <c r="U52" s="41"/>
      <c r="V52" s="41"/>
      <c r="W52" s="41"/>
      <c r="X52" s="77" t="s">
        <v>43</v>
      </c>
      <c r="Y52" s="41"/>
      <c r="Z52" s="41"/>
      <c r="AA52" s="41"/>
      <c r="AB52" s="77" t="s">
        <v>43</v>
      </c>
      <c r="AC52" s="41"/>
      <c r="AD52" s="41"/>
      <c r="AE52" s="41"/>
      <c r="AF52" s="41"/>
      <c r="AG52" s="41"/>
      <c r="AH52" s="41"/>
      <c r="AI52" s="41"/>
      <c r="AJ52" s="76" t="s">
        <v>45</v>
      </c>
      <c r="AK52" s="53" t="s">
        <v>56</v>
      </c>
      <c r="AL52" s="80"/>
      <c r="AM52" s="18"/>
      <c r="AN52" s="18"/>
      <c r="AO52" s="18"/>
      <c r="AP52" s="18"/>
      <c r="AQ52" s="18"/>
      <c r="AR52" s="18"/>
      <c r="AS52" s="18"/>
    </row>
    <row r="53">
      <c r="A53" s="43" t="s">
        <v>458</v>
      </c>
      <c r="B53" s="44" t="s">
        <v>453</v>
      </c>
      <c r="C53" s="41"/>
      <c r="D53" s="41"/>
      <c r="E53" s="81">
        <v>40185.0</v>
      </c>
      <c r="F53" s="81">
        <v>44933.0</v>
      </c>
      <c r="G53" s="81">
        <v>40185.0</v>
      </c>
      <c r="H53" s="44" t="s">
        <v>92</v>
      </c>
      <c r="I53" s="82" t="s">
        <v>92</v>
      </c>
      <c r="J53" s="82" t="s">
        <v>92</v>
      </c>
      <c r="K53" s="37">
        <v>13.0</v>
      </c>
      <c r="L53" s="37" t="s">
        <v>454</v>
      </c>
      <c r="M53" s="37" t="s">
        <v>460</v>
      </c>
      <c r="N53" s="37" t="s">
        <v>461</v>
      </c>
      <c r="O53" s="37" t="s">
        <v>461</v>
      </c>
      <c r="P53" s="41"/>
      <c r="Q53" s="41"/>
      <c r="R53" s="41"/>
      <c r="S53" s="41"/>
      <c r="T53" s="41"/>
      <c r="U53" s="41"/>
      <c r="V53" s="41"/>
      <c r="W53" s="41"/>
      <c r="X53" s="77" t="s">
        <v>43</v>
      </c>
      <c r="Y53" s="41"/>
      <c r="Z53" s="41"/>
      <c r="AA53" s="41"/>
      <c r="AB53" s="77" t="s">
        <v>43</v>
      </c>
      <c r="AC53" s="41"/>
      <c r="AD53" s="41"/>
      <c r="AE53" s="41"/>
      <c r="AF53" s="41"/>
      <c r="AG53" s="41"/>
      <c r="AH53" s="41"/>
      <c r="AI53" s="41"/>
      <c r="AJ53" s="82" t="s">
        <v>45</v>
      </c>
      <c r="AK53" s="53" t="s">
        <v>56</v>
      </c>
      <c r="AL53" s="80"/>
      <c r="AM53" s="18"/>
      <c r="AN53" s="18"/>
      <c r="AO53" s="18"/>
      <c r="AP53" s="18"/>
      <c r="AQ53" s="18"/>
      <c r="AR53" s="18"/>
      <c r="AS53" s="18"/>
    </row>
    <row r="54">
      <c r="A54" s="35" t="s">
        <v>458</v>
      </c>
      <c r="B54" s="36" t="s">
        <v>453</v>
      </c>
      <c r="C54" s="41"/>
      <c r="D54" s="41"/>
      <c r="E54" s="75">
        <v>40186.0</v>
      </c>
      <c r="F54" s="75">
        <v>44934.0</v>
      </c>
      <c r="G54" s="75">
        <v>40186.0</v>
      </c>
      <c r="H54" s="36" t="s">
        <v>92</v>
      </c>
      <c r="I54" s="76" t="s">
        <v>92</v>
      </c>
      <c r="J54" s="76" t="s">
        <v>92</v>
      </c>
      <c r="K54" s="37">
        <v>13.0</v>
      </c>
      <c r="L54" s="37" t="s">
        <v>454</v>
      </c>
      <c r="M54" s="37" t="s">
        <v>460</v>
      </c>
      <c r="N54" s="37" t="s">
        <v>461</v>
      </c>
      <c r="O54" s="37" t="s">
        <v>461</v>
      </c>
      <c r="P54" s="41"/>
      <c r="Q54" s="41"/>
      <c r="R54" s="41"/>
      <c r="S54" s="41"/>
      <c r="T54" s="41"/>
      <c r="U54" s="41"/>
      <c r="V54" s="41"/>
      <c r="W54" s="41"/>
      <c r="X54" s="77" t="s">
        <v>43</v>
      </c>
      <c r="Y54" s="41"/>
      <c r="Z54" s="41"/>
      <c r="AA54" s="41"/>
      <c r="AB54" s="77" t="s">
        <v>43</v>
      </c>
      <c r="AC54" s="41"/>
      <c r="AD54" s="41"/>
      <c r="AE54" s="41"/>
      <c r="AF54" s="41"/>
      <c r="AG54" s="41"/>
      <c r="AH54" s="41"/>
      <c r="AI54" s="41"/>
      <c r="AJ54" s="76" t="s">
        <v>45</v>
      </c>
      <c r="AK54" s="53" t="s">
        <v>56</v>
      </c>
      <c r="AL54" s="80"/>
      <c r="AM54" s="18"/>
      <c r="AN54" s="18"/>
      <c r="AO54" s="18"/>
      <c r="AP54" s="18"/>
      <c r="AQ54" s="18"/>
      <c r="AR54" s="18"/>
      <c r="AS54" s="18"/>
    </row>
    <row r="55">
      <c r="A55" s="43" t="s">
        <v>462</v>
      </c>
      <c r="B55" s="44" t="s">
        <v>453</v>
      </c>
      <c r="C55" s="41"/>
      <c r="D55" s="41"/>
      <c r="E55" s="81">
        <v>39995.0</v>
      </c>
      <c r="F55" s="84" t="s">
        <v>463</v>
      </c>
      <c r="G55" s="81">
        <v>39995.0</v>
      </c>
      <c r="H55" s="44" t="s">
        <v>78</v>
      </c>
      <c r="I55" s="82" t="s">
        <v>78</v>
      </c>
      <c r="J55" s="82" t="s">
        <v>78</v>
      </c>
      <c r="K55" s="37">
        <v>13.0</v>
      </c>
      <c r="L55" s="37" t="s">
        <v>454</v>
      </c>
      <c r="M55" s="37" t="s">
        <v>455</v>
      </c>
      <c r="N55" s="37" t="s">
        <v>461</v>
      </c>
      <c r="O55" s="37" t="s">
        <v>461</v>
      </c>
      <c r="P55" s="41"/>
      <c r="Q55" s="41"/>
      <c r="R55" s="41"/>
      <c r="S55" s="41"/>
      <c r="T55" s="41"/>
      <c r="U55" s="41"/>
      <c r="V55" s="41"/>
      <c r="W55" s="41"/>
      <c r="X55" s="77" t="s">
        <v>43</v>
      </c>
      <c r="Y55" s="41"/>
      <c r="Z55" s="41"/>
      <c r="AA55" s="41"/>
      <c r="AB55" s="77" t="s">
        <v>43</v>
      </c>
      <c r="AC55" s="41"/>
      <c r="AD55" s="41"/>
      <c r="AE55" s="41"/>
      <c r="AF55" s="41"/>
      <c r="AG55" s="41"/>
      <c r="AH55" s="41"/>
      <c r="AI55" s="41"/>
      <c r="AJ55" s="82" t="s">
        <v>45</v>
      </c>
      <c r="AK55" s="53" t="s">
        <v>56</v>
      </c>
      <c r="AL55" s="80"/>
      <c r="AM55" s="18"/>
      <c r="AN55" s="18"/>
      <c r="AO55" s="18"/>
      <c r="AP55" s="18"/>
      <c r="AQ55" s="18"/>
      <c r="AR55" s="18"/>
      <c r="AS55" s="18"/>
    </row>
    <row r="56">
      <c r="A56" s="35" t="s">
        <v>462</v>
      </c>
      <c r="B56" s="36" t="s">
        <v>453</v>
      </c>
      <c r="C56" s="41"/>
      <c r="D56" s="41"/>
      <c r="E56" s="75">
        <v>39995.0</v>
      </c>
      <c r="F56" s="83" t="s">
        <v>463</v>
      </c>
      <c r="G56" s="75">
        <v>39995.0</v>
      </c>
      <c r="H56" s="36" t="s">
        <v>78</v>
      </c>
      <c r="I56" s="76" t="s">
        <v>78</v>
      </c>
      <c r="J56" s="76" t="s">
        <v>78</v>
      </c>
      <c r="K56" s="37">
        <v>13.0</v>
      </c>
      <c r="L56" s="37" t="s">
        <v>454</v>
      </c>
      <c r="M56" s="37" t="s">
        <v>455</v>
      </c>
      <c r="N56" s="37" t="s">
        <v>461</v>
      </c>
      <c r="O56" s="37" t="s">
        <v>461</v>
      </c>
      <c r="P56" s="41"/>
      <c r="Q56" s="41"/>
      <c r="R56" s="41"/>
      <c r="S56" s="41"/>
      <c r="T56" s="41"/>
      <c r="U56" s="41"/>
      <c r="V56" s="41"/>
      <c r="W56" s="41"/>
      <c r="X56" s="77" t="s">
        <v>43</v>
      </c>
      <c r="Y56" s="41"/>
      <c r="Z56" s="41"/>
      <c r="AA56" s="41"/>
      <c r="AB56" s="77" t="s">
        <v>43</v>
      </c>
      <c r="AC56" s="41"/>
      <c r="AD56" s="41"/>
      <c r="AE56" s="41"/>
      <c r="AF56" s="41"/>
      <c r="AG56" s="41"/>
      <c r="AH56" s="41"/>
      <c r="AI56" s="41"/>
      <c r="AJ56" s="76" t="s">
        <v>45</v>
      </c>
      <c r="AK56" s="53" t="s">
        <v>56</v>
      </c>
      <c r="AL56" s="80"/>
      <c r="AM56" s="18"/>
      <c r="AN56" s="18"/>
      <c r="AO56" s="18"/>
      <c r="AP56" s="18"/>
      <c r="AQ56" s="18"/>
      <c r="AR56" s="18"/>
      <c r="AS56" s="18"/>
    </row>
    <row r="57">
      <c r="A57" s="43" t="s">
        <v>462</v>
      </c>
      <c r="B57" s="44" t="s">
        <v>453</v>
      </c>
      <c r="C57" s="41"/>
      <c r="D57" s="41"/>
      <c r="E57" s="81">
        <v>39995.0</v>
      </c>
      <c r="F57" s="84" t="s">
        <v>463</v>
      </c>
      <c r="G57" s="81">
        <v>39995.0</v>
      </c>
      <c r="H57" s="44" t="s">
        <v>78</v>
      </c>
      <c r="I57" s="82" t="s">
        <v>78</v>
      </c>
      <c r="J57" s="82" t="s">
        <v>78</v>
      </c>
      <c r="K57" s="37">
        <v>13.0</v>
      </c>
      <c r="L57" s="37" t="s">
        <v>454</v>
      </c>
      <c r="M57" s="37" t="s">
        <v>455</v>
      </c>
      <c r="N57" s="37" t="s">
        <v>461</v>
      </c>
      <c r="O57" s="37" t="s">
        <v>461</v>
      </c>
      <c r="P57" s="41"/>
      <c r="Q57" s="41"/>
      <c r="R57" s="41"/>
      <c r="S57" s="41"/>
      <c r="T57" s="41"/>
      <c r="U57" s="41"/>
      <c r="V57" s="41"/>
      <c r="W57" s="41"/>
      <c r="X57" s="77" t="s">
        <v>43</v>
      </c>
      <c r="Y57" s="41"/>
      <c r="Z57" s="41"/>
      <c r="AA57" s="41"/>
      <c r="AB57" s="77" t="s">
        <v>43</v>
      </c>
      <c r="AC57" s="41"/>
      <c r="AD57" s="41"/>
      <c r="AE57" s="41"/>
      <c r="AF57" s="41"/>
      <c r="AG57" s="41"/>
      <c r="AH57" s="41"/>
      <c r="AI57" s="41"/>
      <c r="AJ57" s="82" t="s">
        <v>45</v>
      </c>
      <c r="AK57" s="53" t="s">
        <v>56</v>
      </c>
      <c r="AL57" s="80"/>
      <c r="AM57" s="18"/>
      <c r="AN57" s="18"/>
      <c r="AO57" s="18"/>
      <c r="AP57" s="18"/>
      <c r="AQ57" s="18"/>
      <c r="AR57" s="18"/>
      <c r="AS57" s="18"/>
    </row>
    <row r="58">
      <c r="A58" s="35" t="s">
        <v>462</v>
      </c>
      <c r="B58" s="36" t="s">
        <v>453</v>
      </c>
      <c r="C58" s="41"/>
      <c r="D58" s="41"/>
      <c r="E58" s="75">
        <v>39995.0</v>
      </c>
      <c r="F58" s="83" t="s">
        <v>463</v>
      </c>
      <c r="G58" s="75">
        <v>39995.0</v>
      </c>
      <c r="H58" s="36" t="s">
        <v>78</v>
      </c>
      <c r="I58" s="76" t="s">
        <v>78</v>
      </c>
      <c r="J58" s="76" t="s">
        <v>78</v>
      </c>
      <c r="K58" s="37">
        <v>13.0</v>
      </c>
      <c r="L58" s="37" t="s">
        <v>454</v>
      </c>
      <c r="M58" s="37" t="s">
        <v>455</v>
      </c>
      <c r="N58" s="37" t="s">
        <v>461</v>
      </c>
      <c r="O58" s="37" t="s">
        <v>461</v>
      </c>
      <c r="P58" s="41"/>
      <c r="Q58" s="41"/>
      <c r="R58" s="41"/>
      <c r="S58" s="41"/>
      <c r="T58" s="41"/>
      <c r="U58" s="41"/>
      <c r="V58" s="41"/>
      <c r="W58" s="41"/>
      <c r="X58" s="77" t="s">
        <v>43</v>
      </c>
      <c r="Y58" s="41"/>
      <c r="Z58" s="41"/>
      <c r="AA58" s="41"/>
      <c r="AB58" s="77" t="s">
        <v>43</v>
      </c>
      <c r="AC58" s="41"/>
      <c r="AD58" s="41"/>
      <c r="AE58" s="41"/>
      <c r="AF58" s="41"/>
      <c r="AG58" s="41"/>
      <c r="AH58" s="41"/>
      <c r="AI58" s="41"/>
      <c r="AJ58" s="76" t="s">
        <v>45</v>
      </c>
      <c r="AK58" s="53" t="s">
        <v>56</v>
      </c>
      <c r="AL58" s="80"/>
      <c r="AM58" s="18"/>
      <c r="AN58" s="18"/>
      <c r="AO58" s="18"/>
      <c r="AP58" s="18"/>
      <c r="AQ58" s="18"/>
      <c r="AR58" s="18"/>
      <c r="AS58" s="18"/>
    </row>
    <row r="59">
      <c r="A59" s="43" t="s">
        <v>462</v>
      </c>
      <c r="B59" s="44" t="s">
        <v>453</v>
      </c>
      <c r="C59" s="41"/>
      <c r="D59" s="41"/>
      <c r="E59" s="81">
        <v>39995.0</v>
      </c>
      <c r="F59" s="84" t="s">
        <v>463</v>
      </c>
      <c r="G59" s="81">
        <v>39995.0</v>
      </c>
      <c r="H59" s="44" t="s">
        <v>78</v>
      </c>
      <c r="I59" s="82" t="s">
        <v>78</v>
      </c>
      <c r="J59" s="82" t="s">
        <v>78</v>
      </c>
      <c r="K59" s="37">
        <v>13.0</v>
      </c>
      <c r="L59" s="37" t="s">
        <v>454</v>
      </c>
      <c r="M59" s="37" t="s">
        <v>455</v>
      </c>
      <c r="N59" s="37" t="s">
        <v>461</v>
      </c>
      <c r="O59" s="37" t="s">
        <v>461</v>
      </c>
      <c r="P59" s="41"/>
      <c r="Q59" s="41"/>
      <c r="R59" s="41"/>
      <c r="S59" s="41"/>
      <c r="T59" s="41"/>
      <c r="U59" s="41"/>
      <c r="V59" s="41"/>
      <c r="W59" s="41"/>
      <c r="X59" s="77" t="s">
        <v>43</v>
      </c>
      <c r="Y59" s="41"/>
      <c r="Z59" s="41"/>
      <c r="AA59" s="41"/>
      <c r="AB59" s="77" t="s">
        <v>43</v>
      </c>
      <c r="AC59" s="41"/>
      <c r="AD59" s="41"/>
      <c r="AE59" s="41"/>
      <c r="AF59" s="41"/>
      <c r="AG59" s="41"/>
      <c r="AH59" s="41"/>
      <c r="AI59" s="41"/>
      <c r="AJ59" s="82" t="s">
        <v>45</v>
      </c>
      <c r="AK59" s="53" t="s">
        <v>56</v>
      </c>
      <c r="AL59" s="80"/>
      <c r="AM59" s="18"/>
      <c r="AN59" s="18"/>
      <c r="AO59" s="18"/>
      <c r="AP59" s="18"/>
      <c r="AQ59" s="18"/>
      <c r="AR59" s="18"/>
      <c r="AS59" s="18"/>
    </row>
    <row r="60">
      <c r="A60" s="35" t="s">
        <v>462</v>
      </c>
      <c r="B60" s="36" t="s">
        <v>453</v>
      </c>
      <c r="C60" s="41"/>
      <c r="D60" s="41"/>
      <c r="E60" s="75">
        <v>39995.0</v>
      </c>
      <c r="F60" s="83" t="s">
        <v>463</v>
      </c>
      <c r="G60" s="75">
        <v>39995.0</v>
      </c>
      <c r="H60" s="36" t="s">
        <v>78</v>
      </c>
      <c r="I60" s="76" t="s">
        <v>78</v>
      </c>
      <c r="J60" s="76" t="s">
        <v>78</v>
      </c>
      <c r="K60" s="37">
        <v>13.0</v>
      </c>
      <c r="L60" s="37" t="s">
        <v>454</v>
      </c>
      <c r="M60" s="37" t="s">
        <v>455</v>
      </c>
      <c r="N60" s="37" t="s">
        <v>461</v>
      </c>
      <c r="O60" s="37" t="s">
        <v>461</v>
      </c>
      <c r="P60" s="41"/>
      <c r="Q60" s="41"/>
      <c r="R60" s="41"/>
      <c r="S60" s="41"/>
      <c r="T60" s="41"/>
      <c r="U60" s="41"/>
      <c r="V60" s="41"/>
      <c r="W60" s="41"/>
      <c r="X60" s="77" t="s">
        <v>43</v>
      </c>
      <c r="Y60" s="41"/>
      <c r="Z60" s="41"/>
      <c r="AA60" s="41"/>
      <c r="AB60" s="77" t="s">
        <v>43</v>
      </c>
      <c r="AC60" s="41"/>
      <c r="AD60" s="41"/>
      <c r="AE60" s="41"/>
      <c r="AF60" s="41"/>
      <c r="AG60" s="41"/>
      <c r="AH60" s="41"/>
      <c r="AI60" s="41"/>
      <c r="AJ60" s="76" t="s">
        <v>45</v>
      </c>
      <c r="AK60" s="53" t="s">
        <v>56</v>
      </c>
      <c r="AL60" s="80"/>
      <c r="AM60" s="18"/>
      <c r="AN60" s="18"/>
      <c r="AO60" s="18"/>
      <c r="AP60" s="18"/>
      <c r="AQ60" s="18"/>
      <c r="AR60" s="18"/>
      <c r="AS60" s="18"/>
    </row>
    <row r="61">
      <c r="A61" s="43" t="s">
        <v>462</v>
      </c>
      <c r="B61" s="44" t="s">
        <v>453</v>
      </c>
      <c r="C61" s="41"/>
      <c r="D61" s="41"/>
      <c r="E61" s="81">
        <v>39995.0</v>
      </c>
      <c r="F61" s="84" t="s">
        <v>463</v>
      </c>
      <c r="G61" s="81">
        <v>39995.0</v>
      </c>
      <c r="H61" s="44" t="s">
        <v>78</v>
      </c>
      <c r="I61" s="82" t="s">
        <v>78</v>
      </c>
      <c r="J61" s="82" t="s">
        <v>78</v>
      </c>
      <c r="K61" s="37">
        <v>13.0</v>
      </c>
      <c r="L61" s="37" t="s">
        <v>454</v>
      </c>
      <c r="M61" s="37" t="s">
        <v>455</v>
      </c>
      <c r="N61" s="37" t="s">
        <v>461</v>
      </c>
      <c r="O61" s="37" t="s">
        <v>461</v>
      </c>
      <c r="P61" s="41"/>
      <c r="Q61" s="41"/>
      <c r="R61" s="41"/>
      <c r="S61" s="41"/>
      <c r="T61" s="41"/>
      <c r="U61" s="41"/>
      <c r="V61" s="41"/>
      <c r="W61" s="41"/>
      <c r="X61" s="77" t="s">
        <v>43</v>
      </c>
      <c r="Y61" s="41"/>
      <c r="Z61" s="41"/>
      <c r="AA61" s="41"/>
      <c r="AB61" s="77" t="s">
        <v>43</v>
      </c>
      <c r="AC61" s="41"/>
      <c r="AD61" s="41"/>
      <c r="AE61" s="41"/>
      <c r="AF61" s="41"/>
      <c r="AG61" s="41"/>
      <c r="AH61" s="41"/>
      <c r="AI61" s="41"/>
      <c r="AJ61" s="82" t="s">
        <v>45</v>
      </c>
      <c r="AK61" s="53" t="s">
        <v>56</v>
      </c>
      <c r="AL61" s="80"/>
      <c r="AM61" s="18"/>
      <c r="AN61" s="18"/>
      <c r="AO61" s="18"/>
      <c r="AP61" s="18"/>
      <c r="AQ61" s="18"/>
      <c r="AR61" s="18"/>
      <c r="AS61" s="18"/>
    </row>
    <row r="62">
      <c r="A62" s="35" t="s">
        <v>462</v>
      </c>
      <c r="B62" s="36" t="s">
        <v>453</v>
      </c>
      <c r="C62" s="41"/>
      <c r="D62" s="41"/>
      <c r="E62" s="75">
        <v>39995.0</v>
      </c>
      <c r="F62" s="75">
        <v>44927.0</v>
      </c>
      <c r="G62" s="75">
        <v>39995.0</v>
      </c>
      <c r="H62" s="36" t="s">
        <v>92</v>
      </c>
      <c r="I62" s="76" t="s">
        <v>92</v>
      </c>
      <c r="J62" s="76" t="s">
        <v>92</v>
      </c>
      <c r="K62" s="37">
        <v>13.0</v>
      </c>
      <c r="L62" s="37" t="s">
        <v>454</v>
      </c>
      <c r="M62" s="37" t="s">
        <v>455</v>
      </c>
      <c r="N62" s="37" t="s">
        <v>461</v>
      </c>
      <c r="O62" s="37" t="s">
        <v>461</v>
      </c>
      <c r="P62" s="41"/>
      <c r="Q62" s="41"/>
      <c r="R62" s="41"/>
      <c r="S62" s="41"/>
      <c r="T62" s="41"/>
      <c r="U62" s="41"/>
      <c r="V62" s="41"/>
      <c r="W62" s="41"/>
      <c r="X62" s="77" t="s">
        <v>43</v>
      </c>
      <c r="Y62" s="41"/>
      <c r="Z62" s="41"/>
      <c r="AA62" s="41"/>
      <c r="AB62" s="77" t="s">
        <v>43</v>
      </c>
      <c r="AC62" s="41"/>
      <c r="AD62" s="41"/>
      <c r="AE62" s="41"/>
      <c r="AF62" s="41"/>
      <c r="AG62" s="41"/>
      <c r="AH62" s="41"/>
      <c r="AI62" s="41"/>
      <c r="AJ62" s="76" t="s">
        <v>45</v>
      </c>
      <c r="AK62" s="53" t="s">
        <v>56</v>
      </c>
      <c r="AL62" s="80"/>
      <c r="AM62" s="18"/>
      <c r="AN62" s="18"/>
      <c r="AO62" s="18"/>
      <c r="AP62" s="18"/>
      <c r="AQ62" s="18"/>
      <c r="AR62" s="18"/>
      <c r="AS62" s="18"/>
    </row>
    <row r="63">
      <c r="A63" s="43" t="s">
        <v>458</v>
      </c>
      <c r="B63" s="44" t="s">
        <v>453</v>
      </c>
      <c r="C63" s="41"/>
      <c r="D63" s="41"/>
      <c r="E63" s="81">
        <v>43617.0</v>
      </c>
      <c r="F63" s="81">
        <v>43678.0</v>
      </c>
      <c r="G63" s="81">
        <v>43617.0</v>
      </c>
      <c r="H63" s="44" t="s">
        <v>68</v>
      </c>
      <c r="I63" s="82" t="s">
        <v>68</v>
      </c>
      <c r="J63" s="82" t="s">
        <v>68</v>
      </c>
      <c r="K63" s="37">
        <v>10.0</v>
      </c>
      <c r="L63" s="37" t="s">
        <v>454</v>
      </c>
      <c r="M63" s="37" t="s">
        <v>460</v>
      </c>
      <c r="N63" s="37" t="s">
        <v>464</v>
      </c>
      <c r="O63" s="37" t="s">
        <v>461</v>
      </c>
      <c r="P63" s="41"/>
      <c r="Q63" s="41"/>
      <c r="R63" s="41"/>
      <c r="S63" s="41"/>
      <c r="T63" s="41"/>
      <c r="U63" s="41"/>
      <c r="V63" s="41"/>
      <c r="W63" s="41"/>
      <c r="X63" s="77" t="s">
        <v>43</v>
      </c>
      <c r="Y63" s="41"/>
      <c r="Z63" s="41"/>
      <c r="AA63" s="41"/>
      <c r="AB63" s="77" t="s">
        <v>43</v>
      </c>
      <c r="AC63" s="41"/>
      <c r="AD63" s="41"/>
      <c r="AE63" s="41"/>
      <c r="AF63" s="41"/>
      <c r="AG63" s="41"/>
      <c r="AH63" s="41"/>
      <c r="AI63" s="41"/>
      <c r="AJ63" s="82" t="s">
        <v>45</v>
      </c>
      <c r="AK63" s="53" t="s">
        <v>56</v>
      </c>
      <c r="AL63" s="80"/>
      <c r="AM63" s="18"/>
      <c r="AN63" s="18"/>
      <c r="AO63" s="18"/>
      <c r="AP63" s="18"/>
      <c r="AQ63" s="18"/>
      <c r="AR63" s="18"/>
      <c r="AS63" s="18"/>
    </row>
    <row r="64">
      <c r="A64" s="35" t="s">
        <v>458</v>
      </c>
      <c r="B64" s="36" t="s">
        <v>453</v>
      </c>
      <c r="C64" s="41"/>
      <c r="D64" s="41"/>
      <c r="E64" s="75">
        <v>43618.0</v>
      </c>
      <c r="F64" s="75">
        <v>43679.0</v>
      </c>
      <c r="G64" s="75">
        <v>43618.0</v>
      </c>
      <c r="H64" s="36" t="s">
        <v>68</v>
      </c>
      <c r="I64" s="76" t="s">
        <v>68</v>
      </c>
      <c r="J64" s="76" t="s">
        <v>68</v>
      </c>
      <c r="K64" s="37">
        <v>10.0</v>
      </c>
      <c r="L64" s="37" t="s">
        <v>454</v>
      </c>
      <c r="M64" s="37" t="s">
        <v>460</v>
      </c>
      <c r="N64" s="37" t="s">
        <v>464</v>
      </c>
      <c r="O64" s="37" t="s">
        <v>461</v>
      </c>
      <c r="P64" s="41"/>
      <c r="Q64" s="41"/>
      <c r="R64" s="41"/>
      <c r="S64" s="41"/>
      <c r="T64" s="41"/>
      <c r="U64" s="41"/>
      <c r="V64" s="41"/>
      <c r="W64" s="41"/>
      <c r="X64" s="77" t="s">
        <v>43</v>
      </c>
      <c r="Y64" s="41"/>
      <c r="Z64" s="41"/>
      <c r="AA64" s="41"/>
      <c r="AB64" s="77" t="s">
        <v>43</v>
      </c>
      <c r="AC64" s="41"/>
      <c r="AD64" s="41"/>
      <c r="AE64" s="41"/>
      <c r="AF64" s="41"/>
      <c r="AG64" s="41"/>
      <c r="AH64" s="41"/>
      <c r="AI64" s="41"/>
      <c r="AJ64" s="76" t="s">
        <v>45</v>
      </c>
      <c r="AK64" s="53" t="s">
        <v>56</v>
      </c>
      <c r="AL64" s="80"/>
      <c r="AM64" s="18"/>
      <c r="AN64" s="18"/>
      <c r="AO64" s="18"/>
      <c r="AP64" s="18"/>
      <c r="AQ64" s="18"/>
      <c r="AR64" s="18"/>
      <c r="AS64" s="18"/>
    </row>
    <row r="65">
      <c r="A65" s="43" t="s">
        <v>458</v>
      </c>
      <c r="B65" s="44" t="s">
        <v>453</v>
      </c>
      <c r="C65" s="41"/>
      <c r="D65" s="41"/>
      <c r="E65" s="81">
        <v>43619.0</v>
      </c>
      <c r="F65" s="81">
        <v>43680.0</v>
      </c>
      <c r="G65" s="81">
        <v>43619.0</v>
      </c>
      <c r="H65" s="44" t="s">
        <v>68</v>
      </c>
      <c r="I65" s="82" t="s">
        <v>68</v>
      </c>
      <c r="J65" s="82" t="s">
        <v>68</v>
      </c>
      <c r="K65" s="37">
        <v>10.0</v>
      </c>
      <c r="L65" s="37" t="s">
        <v>454</v>
      </c>
      <c r="M65" s="37" t="s">
        <v>460</v>
      </c>
      <c r="N65" s="37" t="s">
        <v>464</v>
      </c>
      <c r="O65" s="37" t="s">
        <v>461</v>
      </c>
      <c r="P65" s="41"/>
      <c r="Q65" s="41"/>
      <c r="R65" s="41"/>
      <c r="S65" s="41"/>
      <c r="T65" s="41"/>
      <c r="U65" s="41"/>
      <c r="V65" s="41"/>
      <c r="W65" s="41"/>
      <c r="X65" s="77" t="s">
        <v>43</v>
      </c>
      <c r="Y65" s="41"/>
      <c r="Z65" s="41"/>
      <c r="AA65" s="41"/>
      <c r="AB65" s="77" t="s">
        <v>43</v>
      </c>
      <c r="AC65" s="41"/>
      <c r="AD65" s="41"/>
      <c r="AE65" s="41"/>
      <c r="AF65" s="41"/>
      <c r="AG65" s="41"/>
      <c r="AH65" s="41"/>
      <c r="AI65" s="41"/>
      <c r="AJ65" s="82" t="s">
        <v>45</v>
      </c>
      <c r="AK65" s="53" t="s">
        <v>56</v>
      </c>
      <c r="AL65" s="80"/>
      <c r="AM65" s="18"/>
      <c r="AN65" s="18"/>
      <c r="AO65" s="18"/>
      <c r="AP65" s="18"/>
      <c r="AQ65" s="18"/>
      <c r="AR65" s="18"/>
      <c r="AS65" s="18"/>
    </row>
    <row r="66">
      <c r="A66" s="35" t="s">
        <v>458</v>
      </c>
      <c r="B66" s="36" t="s">
        <v>453</v>
      </c>
      <c r="C66" s="41"/>
      <c r="D66" s="41"/>
      <c r="E66" s="75">
        <v>43620.0</v>
      </c>
      <c r="F66" s="75">
        <v>43681.0</v>
      </c>
      <c r="G66" s="75">
        <v>43620.0</v>
      </c>
      <c r="H66" s="36" t="s">
        <v>68</v>
      </c>
      <c r="I66" s="76" t="s">
        <v>68</v>
      </c>
      <c r="J66" s="76" t="s">
        <v>68</v>
      </c>
      <c r="K66" s="37">
        <v>10.0</v>
      </c>
      <c r="L66" s="37" t="s">
        <v>454</v>
      </c>
      <c r="M66" s="37" t="s">
        <v>460</v>
      </c>
      <c r="N66" s="37" t="s">
        <v>464</v>
      </c>
      <c r="O66" s="37" t="s">
        <v>461</v>
      </c>
      <c r="P66" s="41"/>
      <c r="Q66" s="41"/>
      <c r="R66" s="41"/>
      <c r="S66" s="41"/>
      <c r="T66" s="41"/>
      <c r="U66" s="41"/>
      <c r="V66" s="41"/>
      <c r="W66" s="41"/>
      <c r="X66" s="77" t="s">
        <v>43</v>
      </c>
      <c r="Y66" s="41"/>
      <c r="Z66" s="41"/>
      <c r="AA66" s="41"/>
      <c r="AB66" s="77" t="s">
        <v>43</v>
      </c>
      <c r="AC66" s="41"/>
      <c r="AD66" s="41"/>
      <c r="AE66" s="41"/>
      <c r="AF66" s="41"/>
      <c r="AG66" s="41"/>
      <c r="AH66" s="41"/>
      <c r="AI66" s="41"/>
      <c r="AJ66" s="76" t="s">
        <v>45</v>
      </c>
      <c r="AK66" s="53" t="s">
        <v>56</v>
      </c>
      <c r="AL66" s="80"/>
      <c r="AM66" s="18"/>
      <c r="AN66" s="18"/>
      <c r="AO66" s="18"/>
      <c r="AP66" s="18"/>
      <c r="AQ66" s="18"/>
      <c r="AR66" s="18"/>
      <c r="AS66" s="18"/>
    </row>
    <row r="67">
      <c r="A67" s="43" t="s">
        <v>458</v>
      </c>
      <c r="B67" s="44" t="s">
        <v>453</v>
      </c>
      <c r="C67" s="41"/>
      <c r="D67" s="41"/>
      <c r="E67" s="81">
        <v>43621.0</v>
      </c>
      <c r="F67" s="81">
        <v>43682.0</v>
      </c>
      <c r="G67" s="81">
        <v>43621.0</v>
      </c>
      <c r="H67" s="44" t="s">
        <v>68</v>
      </c>
      <c r="I67" s="82" t="s">
        <v>68</v>
      </c>
      <c r="J67" s="82" t="s">
        <v>68</v>
      </c>
      <c r="K67" s="37">
        <v>10.0</v>
      </c>
      <c r="L67" s="37" t="s">
        <v>454</v>
      </c>
      <c r="M67" s="37" t="s">
        <v>460</v>
      </c>
      <c r="N67" s="37" t="s">
        <v>464</v>
      </c>
      <c r="O67" s="37" t="s">
        <v>461</v>
      </c>
      <c r="P67" s="41"/>
      <c r="Q67" s="41"/>
      <c r="R67" s="41"/>
      <c r="S67" s="41"/>
      <c r="T67" s="41"/>
      <c r="U67" s="41"/>
      <c r="V67" s="41"/>
      <c r="W67" s="41"/>
      <c r="X67" s="77" t="s">
        <v>43</v>
      </c>
      <c r="Y67" s="41"/>
      <c r="Z67" s="41"/>
      <c r="AA67" s="41"/>
      <c r="AB67" s="77" t="s">
        <v>43</v>
      </c>
      <c r="AC67" s="41"/>
      <c r="AD67" s="41"/>
      <c r="AE67" s="41"/>
      <c r="AF67" s="41"/>
      <c r="AG67" s="41"/>
      <c r="AH67" s="41"/>
      <c r="AI67" s="41"/>
      <c r="AJ67" s="82" t="s">
        <v>45</v>
      </c>
      <c r="AK67" s="53" t="s">
        <v>56</v>
      </c>
      <c r="AL67" s="80"/>
      <c r="AM67" s="18"/>
      <c r="AN67" s="18"/>
      <c r="AO67" s="18"/>
      <c r="AP67" s="18"/>
      <c r="AQ67" s="18"/>
      <c r="AR67" s="18"/>
      <c r="AS67" s="18"/>
    </row>
    <row r="68">
      <c r="A68" s="35" t="s">
        <v>458</v>
      </c>
      <c r="B68" s="36" t="s">
        <v>453</v>
      </c>
      <c r="C68" s="41"/>
      <c r="D68" s="41"/>
      <c r="E68" s="75">
        <v>43622.0</v>
      </c>
      <c r="F68" s="75">
        <v>43683.0</v>
      </c>
      <c r="G68" s="75">
        <v>43622.0</v>
      </c>
      <c r="H68" s="36" t="s">
        <v>68</v>
      </c>
      <c r="I68" s="76" t="s">
        <v>68</v>
      </c>
      <c r="J68" s="76" t="s">
        <v>68</v>
      </c>
      <c r="K68" s="37">
        <v>10.0</v>
      </c>
      <c r="L68" s="37" t="s">
        <v>454</v>
      </c>
      <c r="M68" s="37" t="s">
        <v>460</v>
      </c>
      <c r="N68" s="37" t="s">
        <v>464</v>
      </c>
      <c r="O68" s="37" t="s">
        <v>461</v>
      </c>
      <c r="P68" s="41"/>
      <c r="Q68" s="41"/>
      <c r="R68" s="41"/>
      <c r="S68" s="41"/>
      <c r="T68" s="41"/>
      <c r="U68" s="41"/>
      <c r="V68" s="41"/>
      <c r="W68" s="41"/>
      <c r="X68" s="77" t="s">
        <v>43</v>
      </c>
      <c r="Y68" s="41"/>
      <c r="Z68" s="41"/>
      <c r="AA68" s="41"/>
      <c r="AB68" s="77" t="s">
        <v>43</v>
      </c>
      <c r="AC68" s="41"/>
      <c r="AD68" s="41"/>
      <c r="AE68" s="41"/>
      <c r="AF68" s="41"/>
      <c r="AG68" s="41"/>
      <c r="AH68" s="41"/>
      <c r="AI68" s="41"/>
      <c r="AJ68" s="76" t="s">
        <v>45</v>
      </c>
      <c r="AK68" s="53" t="s">
        <v>56</v>
      </c>
      <c r="AL68" s="80"/>
      <c r="AM68" s="18"/>
      <c r="AN68" s="18"/>
      <c r="AO68" s="18"/>
      <c r="AP68" s="18"/>
      <c r="AQ68" s="18"/>
      <c r="AR68" s="18"/>
      <c r="AS68" s="18"/>
    </row>
    <row r="69">
      <c r="A69" s="43" t="s">
        <v>458</v>
      </c>
      <c r="B69" s="44" t="s">
        <v>453</v>
      </c>
      <c r="C69" s="41"/>
      <c r="D69" s="41"/>
      <c r="E69" s="81">
        <v>43623.0</v>
      </c>
      <c r="F69" s="81">
        <v>43684.0</v>
      </c>
      <c r="G69" s="81">
        <v>43623.0</v>
      </c>
      <c r="H69" s="44" t="s">
        <v>68</v>
      </c>
      <c r="I69" s="82" t="s">
        <v>68</v>
      </c>
      <c r="J69" s="82" t="s">
        <v>68</v>
      </c>
      <c r="K69" s="37">
        <v>10.0</v>
      </c>
      <c r="L69" s="37" t="s">
        <v>454</v>
      </c>
      <c r="M69" s="37" t="s">
        <v>460</v>
      </c>
      <c r="N69" s="37" t="s">
        <v>464</v>
      </c>
      <c r="O69" s="37" t="s">
        <v>461</v>
      </c>
      <c r="P69" s="41"/>
      <c r="Q69" s="41"/>
      <c r="R69" s="41"/>
      <c r="S69" s="41"/>
      <c r="T69" s="41"/>
      <c r="U69" s="41"/>
      <c r="V69" s="41"/>
      <c r="W69" s="41"/>
      <c r="X69" s="77" t="s">
        <v>43</v>
      </c>
      <c r="Y69" s="41"/>
      <c r="Z69" s="41"/>
      <c r="AA69" s="41"/>
      <c r="AB69" s="77" t="s">
        <v>43</v>
      </c>
      <c r="AC69" s="41"/>
      <c r="AD69" s="41"/>
      <c r="AE69" s="41"/>
      <c r="AF69" s="41"/>
      <c r="AG69" s="41"/>
      <c r="AH69" s="41"/>
      <c r="AI69" s="41"/>
      <c r="AJ69" s="82" t="s">
        <v>45</v>
      </c>
      <c r="AK69" s="53" t="s">
        <v>56</v>
      </c>
      <c r="AL69" s="80"/>
      <c r="AM69" s="18"/>
      <c r="AN69" s="18"/>
      <c r="AO69" s="18"/>
      <c r="AP69" s="18"/>
      <c r="AQ69" s="18"/>
      <c r="AR69" s="18"/>
      <c r="AS69" s="18"/>
    </row>
    <row r="70">
      <c r="A70" s="35" t="s">
        <v>458</v>
      </c>
      <c r="B70" s="36" t="s">
        <v>453</v>
      </c>
      <c r="C70" s="41"/>
      <c r="D70" s="41"/>
      <c r="E70" s="75">
        <v>43624.0</v>
      </c>
      <c r="F70" s="75">
        <v>43685.0</v>
      </c>
      <c r="G70" s="75">
        <v>43624.0</v>
      </c>
      <c r="H70" s="36" t="s">
        <v>68</v>
      </c>
      <c r="I70" s="76" t="s">
        <v>68</v>
      </c>
      <c r="J70" s="76" t="s">
        <v>68</v>
      </c>
      <c r="K70" s="37">
        <v>10.0</v>
      </c>
      <c r="L70" s="37" t="s">
        <v>454</v>
      </c>
      <c r="M70" s="37" t="s">
        <v>460</v>
      </c>
      <c r="N70" s="37" t="s">
        <v>464</v>
      </c>
      <c r="O70" s="37" t="s">
        <v>461</v>
      </c>
      <c r="P70" s="41"/>
      <c r="Q70" s="41"/>
      <c r="R70" s="41"/>
      <c r="S70" s="41"/>
      <c r="T70" s="41"/>
      <c r="U70" s="41"/>
      <c r="V70" s="41"/>
      <c r="W70" s="41"/>
      <c r="X70" s="77" t="s">
        <v>43</v>
      </c>
      <c r="Y70" s="41"/>
      <c r="Z70" s="41"/>
      <c r="AA70" s="41"/>
      <c r="AB70" s="77" t="s">
        <v>43</v>
      </c>
      <c r="AC70" s="41"/>
      <c r="AD70" s="41"/>
      <c r="AE70" s="41"/>
      <c r="AF70" s="41"/>
      <c r="AG70" s="41"/>
      <c r="AH70" s="41"/>
      <c r="AI70" s="41"/>
      <c r="AJ70" s="76" t="s">
        <v>45</v>
      </c>
      <c r="AK70" s="53" t="s">
        <v>56</v>
      </c>
      <c r="AL70" s="80"/>
      <c r="AM70" s="18"/>
      <c r="AN70" s="18"/>
      <c r="AO70" s="18"/>
      <c r="AP70" s="18"/>
      <c r="AQ70" s="18"/>
      <c r="AR70" s="18"/>
      <c r="AS70" s="18"/>
    </row>
    <row r="71">
      <c r="A71" s="43" t="s">
        <v>458</v>
      </c>
      <c r="B71" s="44" t="s">
        <v>453</v>
      </c>
      <c r="C71" s="41"/>
      <c r="D71" s="41"/>
      <c r="E71" s="81">
        <v>43625.0</v>
      </c>
      <c r="F71" s="81">
        <v>43686.0</v>
      </c>
      <c r="G71" s="81">
        <v>43625.0</v>
      </c>
      <c r="H71" s="44" t="s">
        <v>68</v>
      </c>
      <c r="I71" s="82" t="s">
        <v>68</v>
      </c>
      <c r="J71" s="82" t="s">
        <v>68</v>
      </c>
      <c r="K71" s="37">
        <v>10.0</v>
      </c>
      <c r="L71" s="37" t="s">
        <v>454</v>
      </c>
      <c r="M71" s="37" t="s">
        <v>460</v>
      </c>
      <c r="N71" s="37" t="s">
        <v>464</v>
      </c>
      <c r="O71" s="37" t="s">
        <v>461</v>
      </c>
      <c r="P71" s="41"/>
      <c r="Q71" s="41"/>
      <c r="R71" s="41"/>
      <c r="S71" s="41"/>
      <c r="T71" s="41"/>
      <c r="U71" s="41"/>
      <c r="V71" s="41"/>
      <c r="W71" s="41"/>
      <c r="X71" s="77" t="s">
        <v>43</v>
      </c>
      <c r="Y71" s="41"/>
      <c r="Z71" s="41"/>
      <c r="AA71" s="41"/>
      <c r="AB71" s="77" t="s">
        <v>43</v>
      </c>
      <c r="AC71" s="41"/>
      <c r="AD71" s="41"/>
      <c r="AE71" s="41"/>
      <c r="AF71" s="41"/>
      <c r="AG71" s="41"/>
      <c r="AH71" s="41"/>
      <c r="AI71" s="41"/>
      <c r="AJ71" s="82" t="s">
        <v>45</v>
      </c>
      <c r="AK71" s="53" t="s">
        <v>56</v>
      </c>
      <c r="AL71" s="80"/>
      <c r="AM71" s="18"/>
      <c r="AN71" s="18"/>
      <c r="AO71" s="18"/>
      <c r="AP71" s="18"/>
      <c r="AQ71" s="18"/>
      <c r="AR71" s="18"/>
      <c r="AS71" s="18"/>
    </row>
    <row r="72">
      <c r="A72" s="35" t="s">
        <v>458</v>
      </c>
      <c r="B72" s="36" t="s">
        <v>453</v>
      </c>
      <c r="C72" s="41"/>
      <c r="D72" s="41"/>
      <c r="E72" s="75">
        <v>43626.0</v>
      </c>
      <c r="F72" s="75">
        <v>43687.0</v>
      </c>
      <c r="G72" s="75">
        <v>43626.0</v>
      </c>
      <c r="H72" s="36" t="s">
        <v>68</v>
      </c>
      <c r="I72" s="76" t="s">
        <v>68</v>
      </c>
      <c r="J72" s="76" t="s">
        <v>68</v>
      </c>
      <c r="K72" s="37">
        <v>10.0</v>
      </c>
      <c r="L72" s="37" t="s">
        <v>454</v>
      </c>
      <c r="M72" s="37" t="s">
        <v>460</v>
      </c>
      <c r="N72" s="37" t="s">
        <v>464</v>
      </c>
      <c r="O72" s="37" t="s">
        <v>461</v>
      </c>
      <c r="P72" s="41"/>
      <c r="Q72" s="41"/>
      <c r="R72" s="41"/>
      <c r="S72" s="41"/>
      <c r="T72" s="41"/>
      <c r="U72" s="41"/>
      <c r="V72" s="41"/>
      <c r="W72" s="41"/>
      <c r="X72" s="77" t="s">
        <v>43</v>
      </c>
      <c r="Y72" s="41"/>
      <c r="Z72" s="41"/>
      <c r="AA72" s="41"/>
      <c r="AB72" s="77" t="s">
        <v>43</v>
      </c>
      <c r="AC72" s="41"/>
      <c r="AD72" s="41"/>
      <c r="AE72" s="41"/>
      <c r="AF72" s="41"/>
      <c r="AG72" s="41"/>
      <c r="AH72" s="41"/>
      <c r="AI72" s="41"/>
      <c r="AJ72" s="76" t="s">
        <v>45</v>
      </c>
      <c r="AK72" s="53" t="s">
        <v>56</v>
      </c>
      <c r="AL72" s="80"/>
      <c r="AM72" s="18"/>
      <c r="AN72" s="18"/>
      <c r="AO72" s="18"/>
      <c r="AP72" s="18"/>
      <c r="AQ72" s="18"/>
      <c r="AR72" s="18"/>
      <c r="AS72" s="18"/>
    </row>
    <row r="73">
      <c r="A73" s="43" t="s">
        <v>458</v>
      </c>
      <c r="B73" s="44" t="s">
        <v>453</v>
      </c>
      <c r="C73" s="41"/>
      <c r="D73" s="41"/>
      <c r="E73" s="81">
        <v>43627.0</v>
      </c>
      <c r="F73" s="81">
        <v>43688.0</v>
      </c>
      <c r="G73" s="81">
        <v>43627.0</v>
      </c>
      <c r="H73" s="44" t="s">
        <v>68</v>
      </c>
      <c r="I73" s="82" t="s">
        <v>68</v>
      </c>
      <c r="J73" s="82" t="s">
        <v>68</v>
      </c>
      <c r="K73" s="37">
        <v>10.0</v>
      </c>
      <c r="L73" s="37" t="s">
        <v>454</v>
      </c>
      <c r="M73" s="37" t="s">
        <v>460</v>
      </c>
      <c r="N73" s="37" t="s">
        <v>464</v>
      </c>
      <c r="O73" s="37" t="s">
        <v>461</v>
      </c>
      <c r="P73" s="41"/>
      <c r="Q73" s="41"/>
      <c r="R73" s="41"/>
      <c r="S73" s="41"/>
      <c r="T73" s="41"/>
      <c r="U73" s="41"/>
      <c r="V73" s="41"/>
      <c r="W73" s="41"/>
      <c r="X73" s="77" t="s">
        <v>43</v>
      </c>
      <c r="Y73" s="41"/>
      <c r="Z73" s="41"/>
      <c r="AA73" s="41"/>
      <c r="AB73" s="77" t="s">
        <v>43</v>
      </c>
      <c r="AC73" s="41"/>
      <c r="AD73" s="41"/>
      <c r="AE73" s="41"/>
      <c r="AF73" s="41"/>
      <c r="AG73" s="41"/>
      <c r="AH73" s="41"/>
      <c r="AI73" s="41"/>
      <c r="AJ73" s="82" t="s">
        <v>45</v>
      </c>
      <c r="AK73" s="53" t="s">
        <v>56</v>
      </c>
      <c r="AL73" s="80"/>
      <c r="AM73" s="18"/>
      <c r="AN73" s="18"/>
      <c r="AO73" s="18"/>
      <c r="AP73" s="18"/>
      <c r="AQ73" s="18"/>
      <c r="AR73" s="18"/>
      <c r="AS73" s="18"/>
    </row>
    <row r="74">
      <c r="A74" s="35" t="s">
        <v>458</v>
      </c>
      <c r="B74" s="36" t="s">
        <v>453</v>
      </c>
      <c r="C74" s="41"/>
      <c r="D74" s="41"/>
      <c r="E74" s="75">
        <v>43628.0</v>
      </c>
      <c r="F74" s="75">
        <v>43689.0</v>
      </c>
      <c r="G74" s="75">
        <v>43628.0</v>
      </c>
      <c r="H74" s="36" t="s">
        <v>68</v>
      </c>
      <c r="I74" s="76" t="s">
        <v>68</v>
      </c>
      <c r="J74" s="76" t="s">
        <v>68</v>
      </c>
      <c r="K74" s="37">
        <v>10.0</v>
      </c>
      <c r="L74" s="37" t="s">
        <v>454</v>
      </c>
      <c r="M74" s="37" t="s">
        <v>460</v>
      </c>
      <c r="N74" s="37" t="s">
        <v>464</v>
      </c>
      <c r="O74" s="37" t="s">
        <v>461</v>
      </c>
      <c r="P74" s="41"/>
      <c r="Q74" s="41"/>
      <c r="R74" s="41"/>
      <c r="S74" s="41"/>
      <c r="T74" s="41"/>
      <c r="U74" s="41"/>
      <c r="V74" s="41"/>
      <c r="W74" s="41"/>
      <c r="X74" s="77" t="s">
        <v>43</v>
      </c>
      <c r="Y74" s="41"/>
      <c r="Z74" s="41"/>
      <c r="AA74" s="41"/>
      <c r="AB74" s="77" t="s">
        <v>43</v>
      </c>
      <c r="AC74" s="41"/>
      <c r="AD74" s="41"/>
      <c r="AE74" s="41"/>
      <c r="AF74" s="41"/>
      <c r="AG74" s="41"/>
      <c r="AH74" s="41"/>
      <c r="AI74" s="41"/>
      <c r="AJ74" s="76" t="s">
        <v>45</v>
      </c>
      <c r="AK74" s="53" t="s">
        <v>56</v>
      </c>
      <c r="AL74" s="80"/>
      <c r="AM74" s="18"/>
      <c r="AN74" s="18"/>
      <c r="AO74" s="18"/>
      <c r="AP74" s="18"/>
      <c r="AQ74" s="18"/>
      <c r="AR74" s="18"/>
      <c r="AS74" s="18"/>
    </row>
    <row r="75">
      <c r="A75" s="43" t="s">
        <v>458</v>
      </c>
      <c r="B75" s="44" t="s">
        <v>453</v>
      </c>
      <c r="C75" s="41"/>
      <c r="D75" s="41"/>
      <c r="E75" s="81">
        <v>40179.0</v>
      </c>
      <c r="F75" s="81">
        <v>44927.0</v>
      </c>
      <c r="G75" s="81">
        <v>40179.0</v>
      </c>
      <c r="H75" s="44" t="s">
        <v>92</v>
      </c>
      <c r="I75" s="82" t="s">
        <v>92</v>
      </c>
      <c r="J75" s="82" t="s">
        <v>92</v>
      </c>
      <c r="K75" s="37">
        <v>13.0</v>
      </c>
      <c r="L75" s="37" t="s">
        <v>454</v>
      </c>
      <c r="M75" s="37" t="s">
        <v>460</v>
      </c>
      <c r="N75" s="37" t="s">
        <v>464</v>
      </c>
      <c r="O75" s="37" t="s">
        <v>461</v>
      </c>
      <c r="P75" s="41"/>
      <c r="Q75" s="41"/>
      <c r="R75" s="41"/>
      <c r="S75" s="41"/>
      <c r="T75" s="41"/>
      <c r="U75" s="41"/>
      <c r="V75" s="41"/>
      <c r="W75" s="41"/>
      <c r="X75" s="77" t="s">
        <v>43</v>
      </c>
      <c r="Y75" s="41"/>
      <c r="Z75" s="41"/>
      <c r="AA75" s="41"/>
      <c r="AB75" s="77" t="s">
        <v>43</v>
      </c>
      <c r="AC75" s="41"/>
      <c r="AD75" s="41"/>
      <c r="AE75" s="41"/>
      <c r="AF75" s="41"/>
      <c r="AG75" s="41"/>
      <c r="AH75" s="41"/>
      <c r="AI75" s="41"/>
      <c r="AJ75" s="82" t="s">
        <v>45</v>
      </c>
      <c r="AK75" s="53" t="s">
        <v>56</v>
      </c>
      <c r="AL75" s="80"/>
      <c r="AM75" s="18"/>
      <c r="AN75" s="18"/>
      <c r="AO75" s="18"/>
      <c r="AP75" s="18"/>
      <c r="AQ75" s="18"/>
      <c r="AR75" s="18"/>
      <c r="AS75" s="18"/>
    </row>
    <row r="76">
      <c r="A76" s="35" t="s">
        <v>458</v>
      </c>
      <c r="B76" s="36" t="s">
        <v>453</v>
      </c>
      <c r="C76" s="41"/>
      <c r="D76" s="41"/>
      <c r="E76" s="75">
        <v>40179.0</v>
      </c>
      <c r="F76" s="75">
        <v>43689.0</v>
      </c>
      <c r="G76" s="75">
        <v>40179.0</v>
      </c>
      <c r="H76" s="36" t="s">
        <v>68</v>
      </c>
      <c r="I76" s="76" t="s">
        <v>68</v>
      </c>
      <c r="J76" s="76" t="s">
        <v>68</v>
      </c>
      <c r="K76" s="37">
        <v>10.0</v>
      </c>
      <c r="L76" s="37" t="s">
        <v>454</v>
      </c>
      <c r="M76" s="37" t="s">
        <v>460</v>
      </c>
      <c r="N76" s="37" t="s">
        <v>464</v>
      </c>
      <c r="O76" s="37" t="s">
        <v>461</v>
      </c>
      <c r="P76" s="41"/>
      <c r="Q76" s="41"/>
      <c r="R76" s="41"/>
      <c r="S76" s="41"/>
      <c r="T76" s="41"/>
      <c r="U76" s="41"/>
      <c r="V76" s="41"/>
      <c r="W76" s="41"/>
      <c r="X76" s="77" t="s">
        <v>43</v>
      </c>
      <c r="Y76" s="41"/>
      <c r="Z76" s="41"/>
      <c r="AA76" s="41"/>
      <c r="AB76" s="77" t="s">
        <v>43</v>
      </c>
      <c r="AC76" s="41"/>
      <c r="AD76" s="41"/>
      <c r="AE76" s="41"/>
      <c r="AF76" s="41"/>
      <c r="AG76" s="41"/>
      <c r="AH76" s="41"/>
      <c r="AI76" s="41"/>
      <c r="AJ76" s="76" t="s">
        <v>45</v>
      </c>
      <c r="AK76" s="53" t="s">
        <v>56</v>
      </c>
      <c r="AL76" s="80"/>
      <c r="AM76" s="18"/>
      <c r="AN76" s="18"/>
      <c r="AO76" s="18"/>
      <c r="AP76" s="18"/>
      <c r="AQ76" s="18"/>
      <c r="AR76" s="18"/>
      <c r="AS76" s="18"/>
    </row>
    <row r="77">
      <c r="A77" s="43" t="s">
        <v>458</v>
      </c>
      <c r="B77" s="44" t="s">
        <v>453</v>
      </c>
      <c r="C77" s="41"/>
      <c r="D77" s="41"/>
      <c r="E77" s="81">
        <v>43628.0</v>
      </c>
      <c r="F77" s="81">
        <v>43689.0</v>
      </c>
      <c r="G77" s="81">
        <v>43628.0</v>
      </c>
      <c r="H77" s="44" t="s">
        <v>68</v>
      </c>
      <c r="I77" s="82" t="s">
        <v>68</v>
      </c>
      <c r="J77" s="82" t="s">
        <v>68</v>
      </c>
      <c r="K77" s="37">
        <v>10.0</v>
      </c>
      <c r="L77" s="37" t="s">
        <v>454</v>
      </c>
      <c r="M77" s="37" t="s">
        <v>455</v>
      </c>
      <c r="N77" s="37" t="s">
        <v>464</v>
      </c>
      <c r="O77" s="37" t="s">
        <v>464</v>
      </c>
      <c r="P77" s="41"/>
      <c r="Q77" s="41"/>
      <c r="R77" s="41"/>
      <c r="S77" s="41"/>
      <c r="T77" s="41"/>
      <c r="U77" s="41"/>
      <c r="V77" s="41"/>
      <c r="W77" s="41"/>
      <c r="X77" s="77" t="s">
        <v>43</v>
      </c>
      <c r="Y77" s="41"/>
      <c r="Z77" s="41"/>
      <c r="AA77" s="41"/>
      <c r="AB77" s="77" t="s">
        <v>43</v>
      </c>
      <c r="AC77" s="41"/>
      <c r="AD77" s="41"/>
      <c r="AE77" s="41"/>
      <c r="AF77" s="41"/>
      <c r="AG77" s="41"/>
      <c r="AH77" s="41"/>
      <c r="AI77" s="41"/>
      <c r="AJ77" s="82" t="s">
        <v>45</v>
      </c>
      <c r="AK77" s="53" t="s">
        <v>56</v>
      </c>
      <c r="AL77" s="80"/>
      <c r="AM77" s="18"/>
      <c r="AN77" s="18"/>
      <c r="AO77" s="18"/>
      <c r="AP77" s="18"/>
      <c r="AQ77" s="18"/>
      <c r="AR77" s="18"/>
      <c r="AS77" s="18"/>
    </row>
    <row r="78">
      <c r="A78" s="35" t="s">
        <v>465</v>
      </c>
      <c r="B78" s="36" t="s">
        <v>453</v>
      </c>
      <c r="C78" s="41"/>
      <c r="D78" s="41"/>
      <c r="E78" s="85"/>
      <c r="F78" s="75">
        <v>43101.0</v>
      </c>
      <c r="G78" s="85"/>
      <c r="H78" s="36" t="s">
        <v>92</v>
      </c>
      <c r="I78" s="76" t="s">
        <v>92</v>
      </c>
      <c r="J78" s="76" t="s">
        <v>92</v>
      </c>
      <c r="K78" s="37">
        <v>12.0</v>
      </c>
      <c r="L78" s="37" t="s">
        <v>454</v>
      </c>
      <c r="M78" s="37" t="s">
        <v>455</v>
      </c>
      <c r="N78" s="37" t="s">
        <v>466</v>
      </c>
      <c r="O78" s="37" t="s">
        <v>466</v>
      </c>
      <c r="P78" s="41"/>
      <c r="Q78" s="41"/>
      <c r="R78" s="41"/>
      <c r="S78" s="41"/>
      <c r="T78" s="41"/>
      <c r="U78" s="41"/>
      <c r="V78" s="41"/>
      <c r="W78" s="41"/>
      <c r="X78" s="77" t="s">
        <v>43</v>
      </c>
      <c r="Y78" s="41"/>
      <c r="Z78" s="41"/>
      <c r="AA78" s="41"/>
      <c r="AB78" s="77" t="s">
        <v>43</v>
      </c>
      <c r="AC78" s="41"/>
      <c r="AD78" s="41"/>
      <c r="AE78" s="41"/>
      <c r="AF78" s="41"/>
      <c r="AG78" s="41"/>
      <c r="AH78" s="41"/>
      <c r="AI78" s="41"/>
      <c r="AJ78" s="76" t="s">
        <v>45</v>
      </c>
      <c r="AK78" s="53" t="s">
        <v>56</v>
      </c>
      <c r="AL78" s="80"/>
      <c r="AM78" s="18"/>
      <c r="AN78" s="18"/>
      <c r="AO78" s="18"/>
      <c r="AP78" s="18"/>
      <c r="AQ78" s="18"/>
      <c r="AR78" s="18"/>
      <c r="AS78" s="18"/>
    </row>
    <row r="79">
      <c r="A79" s="43" t="s">
        <v>465</v>
      </c>
      <c r="B79" s="44" t="s">
        <v>453</v>
      </c>
      <c r="C79" s="41"/>
      <c r="D79" s="41"/>
      <c r="E79" s="86"/>
      <c r="F79" s="81">
        <v>43101.0</v>
      </c>
      <c r="G79" s="86"/>
      <c r="H79" s="44" t="s">
        <v>92</v>
      </c>
      <c r="I79" s="82" t="s">
        <v>92</v>
      </c>
      <c r="J79" s="82" t="s">
        <v>92</v>
      </c>
      <c r="K79" s="37">
        <v>12.0</v>
      </c>
      <c r="L79" s="37" t="s">
        <v>454</v>
      </c>
      <c r="M79" s="37" t="s">
        <v>455</v>
      </c>
      <c r="N79" s="37" t="s">
        <v>466</v>
      </c>
      <c r="O79" s="37" t="s">
        <v>466</v>
      </c>
      <c r="P79" s="41"/>
      <c r="Q79" s="41"/>
      <c r="R79" s="41"/>
      <c r="S79" s="41"/>
      <c r="T79" s="41"/>
      <c r="U79" s="41"/>
      <c r="V79" s="41"/>
      <c r="W79" s="41"/>
      <c r="X79" s="77" t="s">
        <v>43</v>
      </c>
      <c r="Y79" s="41"/>
      <c r="Z79" s="41"/>
      <c r="AA79" s="41"/>
      <c r="AB79" s="77" t="s">
        <v>43</v>
      </c>
      <c r="AC79" s="41"/>
      <c r="AD79" s="41"/>
      <c r="AE79" s="41"/>
      <c r="AF79" s="41"/>
      <c r="AG79" s="41"/>
      <c r="AH79" s="41"/>
      <c r="AI79" s="41"/>
      <c r="AJ79" s="82" t="s">
        <v>45</v>
      </c>
      <c r="AK79" s="53" t="s">
        <v>56</v>
      </c>
      <c r="AL79" s="80"/>
      <c r="AM79" s="18"/>
      <c r="AN79" s="18"/>
      <c r="AO79" s="18"/>
      <c r="AP79" s="18"/>
      <c r="AQ79" s="18"/>
      <c r="AR79" s="18"/>
      <c r="AS79" s="18"/>
    </row>
    <row r="80">
      <c r="A80" s="35" t="s">
        <v>465</v>
      </c>
      <c r="B80" s="36" t="s">
        <v>453</v>
      </c>
      <c r="C80" s="41"/>
      <c r="D80" s="41"/>
      <c r="E80" s="85"/>
      <c r="F80" s="75">
        <v>43101.0</v>
      </c>
      <c r="G80" s="85"/>
      <c r="H80" s="36" t="s">
        <v>92</v>
      </c>
      <c r="I80" s="76" t="s">
        <v>92</v>
      </c>
      <c r="J80" s="76" t="s">
        <v>92</v>
      </c>
      <c r="K80" s="37">
        <v>12.0</v>
      </c>
      <c r="L80" s="37" t="s">
        <v>454</v>
      </c>
      <c r="M80" s="37" t="s">
        <v>455</v>
      </c>
      <c r="N80" s="37" t="s">
        <v>466</v>
      </c>
      <c r="O80" s="37" t="s">
        <v>466</v>
      </c>
      <c r="P80" s="41"/>
      <c r="Q80" s="41"/>
      <c r="R80" s="41"/>
      <c r="S80" s="41"/>
      <c r="T80" s="41"/>
      <c r="U80" s="41"/>
      <c r="V80" s="41"/>
      <c r="W80" s="41"/>
      <c r="X80" s="77" t="s">
        <v>43</v>
      </c>
      <c r="Y80" s="41"/>
      <c r="Z80" s="41"/>
      <c r="AA80" s="41"/>
      <c r="AB80" s="77" t="s">
        <v>43</v>
      </c>
      <c r="AC80" s="41"/>
      <c r="AD80" s="41"/>
      <c r="AE80" s="41"/>
      <c r="AF80" s="41"/>
      <c r="AG80" s="41"/>
      <c r="AH80" s="41"/>
      <c r="AI80" s="41"/>
      <c r="AJ80" s="76" t="s">
        <v>45</v>
      </c>
      <c r="AK80" s="53" t="s">
        <v>56</v>
      </c>
      <c r="AL80" s="80"/>
      <c r="AM80" s="18"/>
      <c r="AN80" s="18"/>
      <c r="AO80" s="18"/>
      <c r="AP80" s="18"/>
      <c r="AQ80" s="18"/>
      <c r="AR80" s="18"/>
      <c r="AS80" s="18"/>
    </row>
    <row r="81">
      <c r="A81" s="43" t="s">
        <v>465</v>
      </c>
      <c r="B81" s="44" t="s">
        <v>453</v>
      </c>
      <c r="C81" s="41"/>
      <c r="D81" s="41"/>
      <c r="E81" s="86"/>
      <c r="F81" s="81">
        <v>42675.0</v>
      </c>
      <c r="G81" s="86"/>
      <c r="H81" s="44" t="s">
        <v>467</v>
      </c>
      <c r="I81" s="82" t="s">
        <v>467</v>
      </c>
      <c r="J81" s="82" t="s">
        <v>467</v>
      </c>
      <c r="K81" s="37">
        <v>11.0</v>
      </c>
      <c r="L81" s="37" t="s">
        <v>454</v>
      </c>
      <c r="M81" s="37" t="s">
        <v>455</v>
      </c>
      <c r="N81" s="37" t="s">
        <v>466</v>
      </c>
      <c r="O81" s="37" t="s">
        <v>466</v>
      </c>
      <c r="P81" s="41"/>
      <c r="Q81" s="41"/>
      <c r="R81" s="41"/>
      <c r="S81" s="41"/>
      <c r="T81" s="41"/>
      <c r="U81" s="41"/>
      <c r="V81" s="41"/>
      <c r="W81" s="41"/>
      <c r="X81" s="77" t="s">
        <v>43</v>
      </c>
      <c r="Y81" s="41"/>
      <c r="Z81" s="41"/>
      <c r="AA81" s="41"/>
      <c r="AB81" s="77" t="s">
        <v>43</v>
      </c>
      <c r="AC81" s="41"/>
      <c r="AD81" s="41"/>
      <c r="AE81" s="41"/>
      <c r="AF81" s="41"/>
      <c r="AG81" s="41"/>
      <c r="AH81" s="41"/>
      <c r="AI81" s="41"/>
      <c r="AJ81" s="82" t="s">
        <v>45</v>
      </c>
      <c r="AK81" s="53" t="s">
        <v>56</v>
      </c>
      <c r="AL81" s="80"/>
      <c r="AM81" s="18"/>
      <c r="AN81" s="18"/>
      <c r="AO81" s="18"/>
      <c r="AP81" s="18"/>
      <c r="AQ81" s="18"/>
      <c r="AR81" s="18"/>
      <c r="AS81" s="18"/>
    </row>
    <row r="82">
      <c r="A82" s="35" t="s">
        <v>465</v>
      </c>
      <c r="B82" s="36" t="s">
        <v>453</v>
      </c>
      <c r="C82" s="41"/>
      <c r="D82" s="41"/>
      <c r="E82" s="85"/>
      <c r="F82" s="75">
        <v>42675.0</v>
      </c>
      <c r="G82" s="85"/>
      <c r="H82" s="36" t="s">
        <v>467</v>
      </c>
      <c r="I82" s="76" t="s">
        <v>467</v>
      </c>
      <c r="J82" s="76" t="s">
        <v>467</v>
      </c>
      <c r="K82" s="37">
        <v>11.0</v>
      </c>
      <c r="L82" s="37" t="s">
        <v>454</v>
      </c>
      <c r="M82" s="37" t="s">
        <v>455</v>
      </c>
      <c r="N82" s="37" t="s">
        <v>466</v>
      </c>
      <c r="O82" s="37" t="s">
        <v>466</v>
      </c>
      <c r="P82" s="41"/>
      <c r="Q82" s="41"/>
      <c r="R82" s="41"/>
      <c r="S82" s="41"/>
      <c r="T82" s="41"/>
      <c r="U82" s="41"/>
      <c r="V82" s="41"/>
      <c r="W82" s="41"/>
      <c r="X82" s="77" t="s">
        <v>43</v>
      </c>
      <c r="Y82" s="41"/>
      <c r="Z82" s="41"/>
      <c r="AA82" s="41"/>
      <c r="AB82" s="77" t="s">
        <v>43</v>
      </c>
      <c r="AC82" s="41"/>
      <c r="AD82" s="41"/>
      <c r="AE82" s="41"/>
      <c r="AF82" s="41"/>
      <c r="AG82" s="41"/>
      <c r="AH82" s="41"/>
      <c r="AI82" s="41"/>
      <c r="AJ82" s="76" t="s">
        <v>45</v>
      </c>
      <c r="AK82" s="53" t="s">
        <v>56</v>
      </c>
      <c r="AL82" s="80"/>
      <c r="AM82" s="18"/>
      <c r="AN82" s="18"/>
      <c r="AO82" s="18"/>
      <c r="AP82" s="18"/>
      <c r="AQ82" s="18"/>
      <c r="AR82" s="18"/>
      <c r="AS82" s="18"/>
    </row>
    <row r="83">
      <c r="A83" s="43" t="s">
        <v>465</v>
      </c>
      <c r="B83" s="44" t="s">
        <v>453</v>
      </c>
      <c r="C83" s="41"/>
      <c r="D83" s="41"/>
      <c r="E83" s="86"/>
      <c r="F83" s="81">
        <v>44927.0</v>
      </c>
      <c r="G83" s="86"/>
      <c r="H83" s="44" t="s">
        <v>92</v>
      </c>
      <c r="I83" s="82" t="s">
        <v>92</v>
      </c>
      <c r="J83" s="82" t="s">
        <v>92</v>
      </c>
      <c r="K83" s="37">
        <v>13.0</v>
      </c>
      <c r="L83" s="37" t="s">
        <v>454</v>
      </c>
      <c r="M83" s="37" t="s">
        <v>455</v>
      </c>
      <c r="N83" s="37" t="s">
        <v>466</v>
      </c>
      <c r="O83" s="37" t="s">
        <v>466</v>
      </c>
      <c r="P83" s="41"/>
      <c r="Q83" s="41"/>
      <c r="R83" s="41"/>
      <c r="S83" s="41"/>
      <c r="T83" s="41"/>
      <c r="U83" s="41"/>
      <c r="V83" s="41"/>
      <c r="W83" s="41"/>
      <c r="X83" s="77" t="s">
        <v>43</v>
      </c>
      <c r="Y83" s="41"/>
      <c r="Z83" s="41"/>
      <c r="AA83" s="41"/>
      <c r="AB83" s="77" t="s">
        <v>43</v>
      </c>
      <c r="AC83" s="41"/>
      <c r="AD83" s="41"/>
      <c r="AE83" s="41"/>
      <c r="AF83" s="41"/>
      <c r="AG83" s="41"/>
      <c r="AH83" s="41"/>
      <c r="AI83" s="41"/>
      <c r="AJ83" s="82" t="s">
        <v>45</v>
      </c>
      <c r="AK83" s="53" t="s">
        <v>56</v>
      </c>
      <c r="AL83" s="80"/>
      <c r="AM83" s="18"/>
      <c r="AN83" s="18"/>
      <c r="AO83" s="18"/>
      <c r="AP83" s="18"/>
      <c r="AQ83" s="18"/>
      <c r="AR83" s="18"/>
      <c r="AS83" s="18"/>
    </row>
    <row r="84">
      <c r="A84" s="35" t="s">
        <v>465</v>
      </c>
      <c r="B84" s="36" t="s">
        <v>453</v>
      </c>
      <c r="C84" s="41"/>
      <c r="D84" s="41"/>
      <c r="E84" s="85"/>
      <c r="F84" s="75">
        <v>44927.0</v>
      </c>
      <c r="G84" s="85"/>
      <c r="H84" s="36" t="s">
        <v>92</v>
      </c>
      <c r="I84" s="76" t="s">
        <v>92</v>
      </c>
      <c r="J84" s="76" t="s">
        <v>92</v>
      </c>
      <c r="K84" s="37">
        <v>13.0</v>
      </c>
      <c r="L84" s="37" t="s">
        <v>454</v>
      </c>
      <c r="M84" s="37" t="s">
        <v>455</v>
      </c>
      <c r="N84" s="37" t="s">
        <v>466</v>
      </c>
      <c r="O84" s="37" t="s">
        <v>466</v>
      </c>
      <c r="P84" s="41"/>
      <c r="Q84" s="41"/>
      <c r="R84" s="41"/>
      <c r="S84" s="41"/>
      <c r="T84" s="41"/>
      <c r="U84" s="41"/>
      <c r="V84" s="41"/>
      <c r="W84" s="41"/>
      <c r="X84" s="77" t="s">
        <v>43</v>
      </c>
      <c r="Y84" s="41"/>
      <c r="Z84" s="41"/>
      <c r="AA84" s="41"/>
      <c r="AB84" s="77" t="s">
        <v>43</v>
      </c>
      <c r="AC84" s="41"/>
      <c r="AD84" s="41"/>
      <c r="AE84" s="41"/>
      <c r="AF84" s="41"/>
      <c r="AG84" s="41"/>
      <c r="AH84" s="41"/>
      <c r="AI84" s="41"/>
      <c r="AJ84" s="76" t="s">
        <v>45</v>
      </c>
      <c r="AK84" s="53" t="s">
        <v>56</v>
      </c>
      <c r="AL84" s="80"/>
      <c r="AM84" s="18"/>
      <c r="AN84" s="18"/>
      <c r="AO84" s="18"/>
      <c r="AP84" s="18"/>
      <c r="AQ84" s="18"/>
      <c r="AR84" s="18"/>
      <c r="AS84" s="18"/>
    </row>
    <row r="85">
      <c r="A85" s="43" t="s">
        <v>465</v>
      </c>
      <c r="B85" s="44" t="s">
        <v>453</v>
      </c>
      <c r="C85" s="41"/>
      <c r="D85" s="41"/>
      <c r="E85" s="86"/>
      <c r="F85" s="81">
        <v>44927.0</v>
      </c>
      <c r="G85" s="86"/>
      <c r="H85" s="44" t="s">
        <v>92</v>
      </c>
      <c r="I85" s="82" t="s">
        <v>92</v>
      </c>
      <c r="J85" s="82" t="s">
        <v>92</v>
      </c>
      <c r="K85" s="37">
        <v>13.0</v>
      </c>
      <c r="L85" s="37" t="s">
        <v>454</v>
      </c>
      <c r="M85" s="37" t="s">
        <v>455</v>
      </c>
      <c r="N85" s="37" t="s">
        <v>466</v>
      </c>
      <c r="O85" s="37" t="s">
        <v>466</v>
      </c>
      <c r="P85" s="41"/>
      <c r="Q85" s="41"/>
      <c r="R85" s="41"/>
      <c r="S85" s="41"/>
      <c r="T85" s="41"/>
      <c r="U85" s="41"/>
      <c r="V85" s="41"/>
      <c r="W85" s="41"/>
      <c r="X85" s="77" t="s">
        <v>43</v>
      </c>
      <c r="Y85" s="41"/>
      <c r="Z85" s="41"/>
      <c r="AA85" s="41"/>
      <c r="AB85" s="77" t="s">
        <v>43</v>
      </c>
      <c r="AC85" s="41"/>
      <c r="AD85" s="41"/>
      <c r="AE85" s="41"/>
      <c r="AF85" s="41"/>
      <c r="AG85" s="41"/>
      <c r="AH85" s="41"/>
      <c r="AI85" s="41"/>
      <c r="AJ85" s="82" t="s">
        <v>45</v>
      </c>
      <c r="AK85" s="53" t="s">
        <v>56</v>
      </c>
      <c r="AL85" s="80"/>
      <c r="AM85" s="18"/>
      <c r="AN85" s="18"/>
      <c r="AO85" s="18"/>
      <c r="AP85" s="18"/>
      <c r="AQ85" s="18"/>
      <c r="AR85" s="18"/>
      <c r="AS85" s="18"/>
    </row>
    <row r="86">
      <c r="A86" s="35" t="s">
        <v>465</v>
      </c>
      <c r="B86" s="36" t="s">
        <v>453</v>
      </c>
      <c r="C86" s="41"/>
      <c r="D86" s="41"/>
      <c r="E86" s="85"/>
      <c r="F86" s="75">
        <v>44927.0</v>
      </c>
      <c r="G86" s="85"/>
      <c r="H86" s="36" t="s">
        <v>92</v>
      </c>
      <c r="I86" s="76" t="s">
        <v>92</v>
      </c>
      <c r="J86" s="76" t="s">
        <v>92</v>
      </c>
      <c r="K86" s="37">
        <v>13.0</v>
      </c>
      <c r="L86" s="37" t="s">
        <v>454</v>
      </c>
      <c r="M86" s="37" t="s">
        <v>455</v>
      </c>
      <c r="N86" s="37" t="s">
        <v>466</v>
      </c>
      <c r="O86" s="37" t="s">
        <v>466</v>
      </c>
      <c r="P86" s="41"/>
      <c r="Q86" s="41"/>
      <c r="R86" s="41"/>
      <c r="S86" s="41"/>
      <c r="T86" s="41"/>
      <c r="U86" s="41"/>
      <c r="V86" s="41"/>
      <c r="W86" s="41"/>
      <c r="X86" s="77" t="s">
        <v>43</v>
      </c>
      <c r="Y86" s="41"/>
      <c r="Z86" s="41"/>
      <c r="AA86" s="41"/>
      <c r="AB86" s="77" t="s">
        <v>43</v>
      </c>
      <c r="AC86" s="41"/>
      <c r="AD86" s="41"/>
      <c r="AE86" s="41"/>
      <c r="AF86" s="41"/>
      <c r="AG86" s="41"/>
      <c r="AH86" s="41"/>
      <c r="AI86" s="41"/>
      <c r="AJ86" s="76" t="s">
        <v>45</v>
      </c>
      <c r="AK86" s="53" t="s">
        <v>56</v>
      </c>
      <c r="AL86" s="80"/>
      <c r="AM86" s="18"/>
      <c r="AN86" s="18"/>
      <c r="AO86" s="18"/>
      <c r="AP86" s="18"/>
      <c r="AQ86" s="18"/>
      <c r="AR86" s="18"/>
      <c r="AS86" s="18"/>
    </row>
    <row r="87">
      <c r="A87" s="43" t="s">
        <v>465</v>
      </c>
      <c r="B87" s="44" t="s">
        <v>453</v>
      </c>
      <c r="C87" s="41"/>
      <c r="D87" s="41"/>
      <c r="E87" s="86"/>
      <c r="F87" s="81">
        <v>44927.0</v>
      </c>
      <c r="G87" s="86"/>
      <c r="H87" s="44" t="s">
        <v>92</v>
      </c>
      <c r="I87" s="82" t="s">
        <v>92</v>
      </c>
      <c r="J87" s="82" t="s">
        <v>92</v>
      </c>
      <c r="K87" s="37">
        <v>13.0</v>
      </c>
      <c r="L87" s="37" t="s">
        <v>454</v>
      </c>
      <c r="M87" s="37" t="s">
        <v>455</v>
      </c>
      <c r="N87" s="37" t="s">
        <v>466</v>
      </c>
      <c r="O87" s="37" t="s">
        <v>466</v>
      </c>
      <c r="P87" s="41"/>
      <c r="Q87" s="41"/>
      <c r="R87" s="41"/>
      <c r="S87" s="41"/>
      <c r="T87" s="41"/>
      <c r="U87" s="41"/>
      <c r="V87" s="41"/>
      <c r="W87" s="41"/>
      <c r="X87" s="77" t="s">
        <v>43</v>
      </c>
      <c r="Y87" s="41"/>
      <c r="Z87" s="41"/>
      <c r="AA87" s="41"/>
      <c r="AB87" s="77" t="s">
        <v>43</v>
      </c>
      <c r="AC87" s="41"/>
      <c r="AD87" s="41"/>
      <c r="AE87" s="41"/>
      <c r="AF87" s="41"/>
      <c r="AG87" s="41"/>
      <c r="AH87" s="41"/>
      <c r="AI87" s="41"/>
      <c r="AJ87" s="82" t="s">
        <v>45</v>
      </c>
      <c r="AK87" s="53" t="s">
        <v>56</v>
      </c>
      <c r="AL87" s="80"/>
      <c r="AM87" s="18"/>
      <c r="AN87" s="18"/>
      <c r="AO87" s="18"/>
      <c r="AP87" s="18"/>
      <c r="AQ87" s="18"/>
      <c r="AR87" s="18"/>
      <c r="AS87" s="18"/>
    </row>
    <row r="88">
      <c r="A88" s="35" t="s">
        <v>465</v>
      </c>
      <c r="B88" s="36" t="s">
        <v>453</v>
      </c>
      <c r="C88" s="41"/>
      <c r="D88" s="41"/>
      <c r="E88" s="85"/>
      <c r="F88" s="75">
        <v>44927.0</v>
      </c>
      <c r="G88" s="85"/>
      <c r="H88" s="36" t="s">
        <v>92</v>
      </c>
      <c r="I88" s="76" t="s">
        <v>92</v>
      </c>
      <c r="J88" s="76" t="s">
        <v>92</v>
      </c>
      <c r="K88" s="37">
        <v>13.0</v>
      </c>
      <c r="L88" s="37" t="s">
        <v>454</v>
      </c>
      <c r="M88" s="37" t="s">
        <v>455</v>
      </c>
      <c r="N88" s="37" t="s">
        <v>466</v>
      </c>
      <c r="O88" s="37" t="s">
        <v>466</v>
      </c>
      <c r="P88" s="41"/>
      <c r="Q88" s="41"/>
      <c r="R88" s="41"/>
      <c r="S88" s="41"/>
      <c r="T88" s="41"/>
      <c r="U88" s="41"/>
      <c r="V88" s="41"/>
      <c r="W88" s="41"/>
      <c r="X88" s="77" t="s">
        <v>43</v>
      </c>
      <c r="Y88" s="41"/>
      <c r="Z88" s="41"/>
      <c r="AA88" s="41"/>
      <c r="AB88" s="77" t="s">
        <v>43</v>
      </c>
      <c r="AC88" s="41"/>
      <c r="AD88" s="41"/>
      <c r="AE88" s="41"/>
      <c r="AF88" s="41"/>
      <c r="AG88" s="41"/>
      <c r="AH88" s="41"/>
      <c r="AI88" s="41"/>
      <c r="AJ88" s="76" t="s">
        <v>45</v>
      </c>
      <c r="AK88" s="53" t="s">
        <v>56</v>
      </c>
      <c r="AL88" s="80"/>
      <c r="AM88" s="18"/>
      <c r="AN88" s="18"/>
      <c r="AO88" s="18"/>
      <c r="AP88" s="18"/>
      <c r="AQ88" s="18"/>
      <c r="AR88" s="18"/>
      <c r="AS88" s="18"/>
    </row>
    <row r="89">
      <c r="A89" s="43" t="s">
        <v>465</v>
      </c>
      <c r="B89" s="44" t="s">
        <v>453</v>
      </c>
      <c r="C89" s="41"/>
      <c r="D89" s="41"/>
      <c r="E89" s="86"/>
      <c r="F89" s="81">
        <v>44927.0</v>
      </c>
      <c r="G89" s="86"/>
      <c r="H89" s="44" t="s">
        <v>92</v>
      </c>
      <c r="I89" s="82" t="s">
        <v>92</v>
      </c>
      <c r="J89" s="82" t="s">
        <v>92</v>
      </c>
      <c r="K89" s="37">
        <v>13.0</v>
      </c>
      <c r="L89" s="37" t="s">
        <v>454</v>
      </c>
      <c r="M89" s="37" t="s">
        <v>455</v>
      </c>
      <c r="N89" s="37" t="s">
        <v>466</v>
      </c>
      <c r="O89" s="37" t="s">
        <v>466</v>
      </c>
      <c r="P89" s="41"/>
      <c r="Q89" s="41"/>
      <c r="R89" s="41"/>
      <c r="S89" s="41"/>
      <c r="T89" s="41"/>
      <c r="U89" s="41"/>
      <c r="V89" s="41"/>
      <c r="W89" s="41"/>
      <c r="X89" s="77" t="s">
        <v>43</v>
      </c>
      <c r="Y89" s="41"/>
      <c r="Z89" s="41"/>
      <c r="AA89" s="41"/>
      <c r="AB89" s="77" t="s">
        <v>43</v>
      </c>
      <c r="AC89" s="41"/>
      <c r="AD89" s="41"/>
      <c r="AE89" s="41"/>
      <c r="AF89" s="41"/>
      <c r="AG89" s="41"/>
      <c r="AH89" s="41"/>
      <c r="AI89" s="41"/>
      <c r="AJ89" s="82" t="s">
        <v>45</v>
      </c>
      <c r="AK89" s="53" t="s">
        <v>56</v>
      </c>
      <c r="AL89" s="80"/>
      <c r="AM89" s="18"/>
      <c r="AN89" s="18"/>
      <c r="AO89" s="18"/>
      <c r="AP89" s="18"/>
      <c r="AQ89" s="18"/>
      <c r="AR89" s="18"/>
      <c r="AS89" s="18"/>
    </row>
    <row r="90">
      <c r="A90" s="35" t="s">
        <v>465</v>
      </c>
      <c r="B90" s="36" t="s">
        <v>453</v>
      </c>
      <c r="C90" s="41"/>
      <c r="D90" s="41"/>
      <c r="E90" s="85"/>
      <c r="F90" s="75">
        <v>44927.0</v>
      </c>
      <c r="G90" s="85"/>
      <c r="H90" s="36" t="s">
        <v>92</v>
      </c>
      <c r="I90" s="76" t="s">
        <v>92</v>
      </c>
      <c r="J90" s="76" t="s">
        <v>92</v>
      </c>
      <c r="K90" s="37">
        <v>13.0</v>
      </c>
      <c r="L90" s="37" t="s">
        <v>454</v>
      </c>
      <c r="M90" s="37" t="s">
        <v>455</v>
      </c>
      <c r="N90" s="37" t="s">
        <v>466</v>
      </c>
      <c r="O90" s="37" t="s">
        <v>466</v>
      </c>
      <c r="P90" s="41"/>
      <c r="Q90" s="41"/>
      <c r="R90" s="41"/>
      <c r="S90" s="41"/>
      <c r="T90" s="41"/>
      <c r="U90" s="41"/>
      <c r="V90" s="41"/>
      <c r="W90" s="41"/>
      <c r="X90" s="77" t="s">
        <v>43</v>
      </c>
      <c r="Y90" s="41"/>
      <c r="Z90" s="41"/>
      <c r="AA90" s="41"/>
      <c r="AB90" s="77" t="s">
        <v>43</v>
      </c>
      <c r="AC90" s="41"/>
      <c r="AD90" s="41"/>
      <c r="AE90" s="41"/>
      <c r="AF90" s="41"/>
      <c r="AG90" s="41"/>
      <c r="AH90" s="41"/>
      <c r="AI90" s="41"/>
      <c r="AJ90" s="76" t="s">
        <v>45</v>
      </c>
      <c r="AK90" s="53" t="s">
        <v>56</v>
      </c>
      <c r="AL90" s="80"/>
      <c r="AM90" s="18"/>
      <c r="AN90" s="18"/>
      <c r="AO90" s="18"/>
      <c r="AP90" s="18"/>
      <c r="AQ90" s="18"/>
      <c r="AR90" s="18"/>
      <c r="AS90" s="18"/>
    </row>
    <row r="91">
      <c r="A91" s="43" t="s">
        <v>465</v>
      </c>
      <c r="B91" s="44" t="s">
        <v>453</v>
      </c>
      <c r="C91" s="41"/>
      <c r="D91" s="41"/>
      <c r="E91" s="86"/>
      <c r="F91" s="81">
        <v>44927.0</v>
      </c>
      <c r="G91" s="86"/>
      <c r="H91" s="44" t="s">
        <v>92</v>
      </c>
      <c r="I91" s="82" t="s">
        <v>92</v>
      </c>
      <c r="J91" s="82" t="s">
        <v>92</v>
      </c>
      <c r="K91" s="37">
        <v>13.0</v>
      </c>
      <c r="L91" s="37" t="s">
        <v>454</v>
      </c>
      <c r="M91" s="37" t="s">
        <v>455</v>
      </c>
      <c r="N91" s="37" t="s">
        <v>466</v>
      </c>
      <c r="O91" s="37" t="s">
        <v>466</v>
      </c>
      <c r="P91" s="41"/>
      <c r="Q91" s="41"/>
      <c r="R91" s="41"/>
      <c r="S91" s="41"/>
      <c r="T91" s="41"/>
      <c r="U91" s="41"/>
      <c r="V91" s="41"/>
      <c r="W91" s="41"/>
      <c r="X91" s="77" t="s">
        <v>43</v>
      </c>
      <c r="Y91" s="41"/>
      <c r="Z91" s="41"/>
      <c r="AA91" s="41"/>
      <c r="AB91" s="77" t="s">
        <v>43</v>
      </c>
      <c r="AC91" s="41"/>
      <c r="AD91" s="41"/>
      <c r="AE91" s="41"/>
      <c r="AF91" s="41"/>
      <c r="AG91" s="41"/>
      <c r="AH91" s="41"/>
      <c r="AI91" s="41"/>
      <c r="AJ91" s="82" t="s">
        <v>45</v>
      </c>
      <c r="AK91" s="53" t="s">
        <v>56</v>
      </c>
      <c r="AL91" s="80"/>
      <c r="AM91" s="18"/>
      <c r="AN91" s="18"/>
      <c r="AO91" s="18"/>
      <c r="AP91" s="18"/>
      <c r="AQ91" s="18"/>
      <c r="AR91" s="18"/>
      <c r="AS91" s="18"/>
    </row>
    <row r="92">
      <c r="A92" s="35" t="s">
        <v>452</v>
      </c>
      <c r="B92" s="36" t="s">
        <v>453</v>
      </c>
      <c r="C92" s="41"/>
      <c r="D92" s="41"/>
      <c r="E92" s="75">
        <v>44682.0</v>
      </c>
      <c r="F92" s="75">
        <v>44562.0</v>
      </c>
      <c r="G92" s="75">
        <v>44682.0</v>
      </c>
      <c r="H92" s="36" t="s">
        <v>92</v>
      </c>
      <c r="I92" s="76" t="s">
        <v>92</v>
      </c>
      <c r="J92" s="76" t="s">
        <v>92</v>
      </c>
      <c r="K92" s="37">
        <v>11.0</v>
      </c>
      <c r="L92" s="37" t="s">
        <v>454</v>
      </c>
      <c r="M92" s="37" t="s">
        <v>455</v>
      </c>
      <c r="N92" s="37" t="s">
        <v>456</v>
      </c>
      <c r="O92" s="37" t="s">
        <v>457</v>
      </c>
      <c r="P92" s="41"/>
      <c r="Q92" s="41"/>
      <c r="R92" s="41"/>
      <c r="S92" s="41"/>
      <c r="T92" s="41"/>
      <c r="U92" s="41"/>
      <c r="V92" s="41"/>
      <c r="W92" s="41"/>
      <c r="X92" s="77" t="s">
        <v>43</v>
      </c>
      <c r="Y92" s="41"/>
      <c r="Z92" s="41"/>
      <c r="AA92" s="41"/>
      <c r="AB92" s="77" t="s">
        <v>43</v>
      </c>
      <c r="AC92" s="41"/>
      <c r="AD92" s="41"/>
      <c r="AE92" s="41"/>
      <c r="AF92" s="41"/>
      <c r="AG92" s="41"/>
      <c r="AH92" s="41"/>
      <c r="AI92" s="41"/>
      <c r="AJ92" s="76" t="s">
        <v>205</v>
      </c>
      <c r="AK92" s="53" t="s">
        <v>56</v>
      </c>
      <c r="AL92" s="80"/>
      <c r="AM92" s="18"/>
      <c r="AN92" s="18"/>
      <c r="AO92" s="18"/>
      <c r="AP92" s="18"/>
      <c r="AQ92" s="18"/>
      <c r="AR92" s="18"/>
      <c r="AS92" s="18"/>
    </row>
    <row r="93">
      <c r="A93" s="43" t="s">
        <v>452</v>
      </c>
      <c r="B93" s="44" t="s">
        <v>453</v>
      </c>
      <c r="C93" s="41"/>
      <c r="D93" s="41"/>
      <c r="E93" s="81">
        <v>44682.0</v>
      </c>
      <c r="F93" s="81">
        <v>44562.0</v>
      </c>
      <c r="G93" s="81">
        <v>44682.0</v>
      </c>
      <c r="H93" s="44" t="s">
        <v>92</v>
      </c>
      <c r="I93" s="82" t="s">
        <v>92</v>
      </c>
      <c r="J93" s="82" t="s">
        <v>92</v>
      </c>
      <c r="K93" s="37">
        <v>11.0</v>
      </c>
      <c r="L93" s="37" t="s">
        <v>454</v>
      </c>
      <c r="M93" s="37" t="s">
        <v>455</v>
      </c>
      <c r="N93" s="37" t="s">
        <v>456</v>
      </c>
      <c r="O93" s="37" t="s">
        <v>457</v>
      </c>
      <c r="P93" s="41"/>
      <c r="Q93" s="41"/>
      <c r="R93" s="41"/>
      <c r="S93" s="41"/>
      <c r="T93" s="41"/>
      <c r="U93" s="41"/>
      <c r="V93" s="41"/>
      <c r="W93" s="41"/>
      <c r="X93" s="77" t="s">
        <v>43</v>
      </c>
      <c r="Y93" s="41"/>
      <c r="Z93" s="41"/>
      <c r="AA93" s="41"/>
      <c r="AB93" s="77" t="s">
        <v>43</v>
      </c>
      <c r="AC93" s="41"/>
      <c r="AD93" s="41"/>
      <c r="AE93" s="41"/>
      <c r="AF93" s="41"/>
      <c r="AG93" s="41"/>
      <c r="AH93" s="41"/>
      <c r="AI93" s="41"/>
      <c r="AJ93" s="82" t="s">
        <v>205</v>
      </c>
      <c r="AK93" s="53" t="s">
        <v>56</v>
      </c>
      <c r="AL93" s="80"/>
      <c r="AM93" s="18"/>
      <c r="AN93" s="18"/>
      <c r="AO93" s="18"/>
      <c r="AP93" s="18"/>
      <c r="AQ93" s="18"/>
      <c r="AR93" s="18"/>
      <c r="AS93" s="18"/>
    </row>
    <row r="94">
      <c r="A94" s="35" t="s">
        <v>465</v>
      </c>
      <c r="B94" s="36" t="s">
        <v>453</v>
      </c>
      <c r="C94" s="41"/>
      <c r="D94" s="41"/>
      <c r="E94" s="85"/>
      <c r="F94" s="75">
        <v>44927.0</v>
      </c>
      <c r="G94" s="85"/>
      <c r="H94" s="36" t="s">
        <v>92</v>
      </c>
      <c r="I94" s="76" t="s">
        <v>92</v>
      </c>
      <c r="J94" s="76" t="s">
        <v>92</v>
      </c>
      <c r="K94" s="37">
        <v>13.0</v>
      </c>
      <c r="L94" s="37" t="s">
        <v>454</v>
      </c>
      <c r="M94" s="37" t="s">
        <v>455</v>
      </c>
      <c r="N94" s="37" t="s">
        <v>466</v>
      </c>
      <c r="O94" s="37" t="s">
        <v>466</v>
      </c>
      <c r="P94" s="41"/>
      <c r="Q94" s="41"/>
      <c r="R94" s="41"/>
      <c r="S94" s="41"/>
      <c r="T94" s="41"/>
      <c r="U94" s="41"/>
      <c r="V94" s="41"/>
      <c r="W94" s="41"/>
      <c r="X94" s="77" t="s">
        <v>43</v>
      </c>
      <c r="Y94" s="41"/>
      <c r="Z94" s="41"/>
      <c r="AA94" s="41"/>
      <c r="AB94" s="77" t="s">
        <v>43</v>
      </c>
      <c r="AC94" s="41"/>
      <c r="AD94" s="41"/>
      <c r="AE94" s="41"/>
      <c r="AF94" s="41"/>
      <c r="AG94" s="41"/>
      <c r="AH94" s="41"/>
      <c r="AI94" s="41"/>
      <c r="AJ94" s="76" t="s">
        <v>205</v>
      </c>
      <c r="AK94" s="53" t="s">
        <v>56</v>
      </c>
      <c r="AL94" s="80"/>
      <c r="AM94" s="18"/>
      <c r="AN94" s="18"/>
      <c r="AO94" s="18"/>
      <c r="AP94" s="18"/>
      <c r="AQ94" s="18"/>
      <c r="AR94" s="18"/>
      <c r="AS94" s="18"/>
    </row>
    <row r="95">
      <c r="A95" s="43" t="s">
        <v>465</v>
      </c>
      <c r="B95" s="44" t="s">
        <v>453</v>
      </c>
      <c r="C95" s="41"/>
      <c r="D95" s="41"/>
      <c r="E95" s="86"/>
      <c r="F95" s="87">
        <v>43101.0</v>
      </c>
      <c r="G95" s="86"/>
      <c r="H95" s="44" t="s">
        <v>92</v>
      </c>
      <c r="I95" s="82" t="s">
        <v>92</v>
      </c>
      <c r="J95" s="82" t="s">
        <v>92</v>
      </c>
      <c r="K95" s="37">
        <v>13.0</v>
      </c>
      <c r="L95" s="37" t="s">
        <v>454</v>
      </c>
      <c r="M95" s="37" t="s">
        <v>455</v>
      </c>
      <c r="N95" s="37" t="s">
        <v>466</v>
      </c>
      <c r="O95" s="37" t="s">
        <v>466</v>
      </c>
      <c r="P95" s="41"/>
      <c r="Q95" s="41"/>
      <c r="R95" s="41"/>
      <c r="S95" s="41"/>
      <c r="T95" s="41"/>
      <c r="U95" s="41"/>
      <c r="V95" s="41"/>
      <c r="W95" s="41"/>
      <c r="X95" s="77" t="s">
        <v>43</v>
      </c>
      <c r="Y95" s="41"/>
      <c r="Z95" s="41"/>
      <c r="AA95" s="41"/>
      <c r="AB95" s="77" t="s">
        <v>43</v>
      </c>
      <c r="AC95" s="41"/>
      <c r="AD95" s="41"/>
      <c r="AE95" s="41"/>
      <c r="AF95" s="41"/>
      <c r="AG95" s="41"/>
      <c r="AH95" s="41"/>
      <c r="AI95" s="41"/>
      <c r="AJ95" s="82" t="s">
        <v>205</v>
      </c>
      <c r="AK95" s="53" t="s">
        <v>56</v>
      </c>
      <c r="AL95" s="80"/>
      <c r="AM95" s="18"/>
      <c r="AN95" s="18"/>
      <c r="AO95" s="18"/>
      <c r="AP95" s="18"/>
      <c r="AQ95" s="18"/>
      <c r="AR95" s="18"/>
      <c r="AS95" s="18"/>
    </row>
    <row r="96">
      <c r="A96" s="69">
        <f>COUNTIF(Setjes[Naam],"&lt;&gt;")</f>
        <v>94</v>
      </c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29"/>
      <c r="AN96" s="29"/>
      <c r="AO96" s="29"/>
      <c r="AP96" s="29"/>
      <c r="AQ96" s="29"/>
      <c r="AR96" s="29"/>
      <c r="AS96" s="29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</row>
    <row r="106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</row>
    <row r="106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</row>
    <row r="1064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</row>
    <row r="106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</row>
    <row r="106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</row>
    <row r="1067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</row>
    <row r="1068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</row>
    <row r="1069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</row>
    <row r="1070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</row>
    <row r="107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</row>
    <row r="107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</row>
    <row r="107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</row>
    <row r="1074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</row>
    <row r="107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</row>
    <row r="1076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</row>
    <row r="1077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</row>
    <row r="1078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</row>
    <row r="1079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</row>
    <row r="1080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</row>
    <row r="108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</row>
    <row r="108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</row>
    <row r="1083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</row>
    <row r="1084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</row>
    <row r="108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</row>
    <row r="1086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</row>
    <row r="1087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</row>
    <row r="1088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</row>
    <row r="1089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</row>
    <row r="1090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</row>
    <row r="109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</row>
    <row r="109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</row>
    <row r="1093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</row>
  </sheetData>
  <dataValidations>
    <dataValidation type="list" allowBlank="1" sqref="B2:B95">
      <formula1>"Setje"</formula1>
    </dataValidation>
    <dataValidation type="list" allowBlank="1" sqref="M2:M95">
      <formula1>"Bent,Wire,Solid,Straight"</formula1>
    </dataValidation>
    <dataValidation type="list" allowBlank="1" sqref="AK2:AK95">
      <formula1>"Controle nodig"</formula1>
    </dataValidation>
    <dataValidation type="list" allowBlank="1" sqref="X2:X95 AB2:AB95">
      <formula1>"Schatting,Factuur,Geen"</formula1>
    </dataValidation>
    <dataValidation type="list" allowBlank="1" sqref="H2:H95">
      <formula1>"Petzl,Mammut,Edelrid,Singing Rock"</formula1>
    </dataValidation>
    <dataValidation type="list" allowBlank="1" sqref="AJ2:AJ95">
      <formula1>"Matcom,KMU Kluis,Pnyx"</formula1>
    </dataValidation>
    <dataValidation type="list" allowBlank="1" sqref="I2:J95">
      <formula1>"Petzl,Mammut,Edelrid,Singing Rock"</formula1>
    </dataValidation>
    <dataValidation type="list" allowBlank="1" sqref="L2:L95">
      <formula1>"Straight,Solid"</formula1>
    </dataValidation>
  </dataValidations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29.88"/>
    <col customWidth="1" min="2" max="2" width="13.0"/>
    <col customWidth="1" min="6" max="6" width="17.13"/>
    <col customWidth="1" min="7" max="7" width="23.0"/>
  </cols>
  <sheetData>
    <row r="1">
      <c r="A1" s="31" t="s">
        <v>0</v>
      </c>
      <c r="B1" s="31" t="s">
        <v>1</v>
      </c>
      <c r="C1" s="31" t="s">
        <v>2</v>
      </c>
      <c r="D1" s="31" t="s">
        <v>3</v>
      </c>
      <c r="E1" s="31" t="s">
        <v>9</v>
      </c>
      <c r="F1" s="31" t="s">
        <v>10</v>
      </c>
      <c r="G1" s="31" t="s">
        <v>7</v>
      </c>
      <c r="H1" s="31" t="s">
        <v>468</v>
      </c>
      <c r="I1" s="31" t="s">
        <v>8</v>
      </c>
      <c r="J1" s="31" t="s">
        <v>11</v>
      </c>
      <c r="K1" s="31" t="s">
        <v>13</v>
      </c>
      <c r="L1" s="32" t="s">
        <v>14</v>
      </c>
      <c r="M1" s="32" t="s">
        <v>15</v>
      </c>
      <c r="N1" s="32" t="s">
        <v>16</v>
      </c>
      <c r="O1" s="32" t="s">
        <v>17</v>
      </c>
      <c r="P1" s="32" t="s">
        <v>18</v>
      </c>
      <c r="Q1" s="31" t="s">
        <v>19</v>
      </c>
      <c r="R1" s="32" t="s">
        <v>325</v>
      </c>
      <c r="S1" s="33" t="s">
        <v>21</v>
      </c>
      <c r="T1" s="31" t="s">
        <v>22</v>
      </c>
      <c r="U1" s="32" t="s">
        <v>23</v>
      </c>
      <c r="V1" s="31" t="s">
        <v>24</v>
      </c>
      <c r="W1" s="31" t="s">
        <v>25</v>
      </c>
      <c r="X1" s="31" t="s">
        <v>26</v>
      </c>
      <c r="Y1" s="31" t="s">
        <v>27</v>
      </c>
      <c r="Z1" s="31" t="s">
        <v>28</v>
      </c>
      <c r="AA1" s="31" t="s">
        <v>29</v>
      </c>
      <c r="AB1" s="31" t="s">
        <v>30</v>
      </c>
      <c r="AC1" s="31" t="s">
        <v>31</v>
      </c>
      <c r="AD1" s="31" t="s">
        <v>32</v>
      </c>
      <c r="AE1" s="31" t="s">
        <v>33</v>
      </c>
      <c r="AF1" s="31" t="s">
        <v>34</v>
      </c>
      <c r="AG1" s="31" t="s">
        <v>35</v>
      </c>
      <c r="AH1" s="34"/>
      <c r="AI1" s="34"/>
      <c r="AJ1" s="34"/>
      <c r="AK1" s="34"/>
      <c r="AL1" s="34"/>
      <c r="AM1" s="34"/>
      <c r="AN1" s="34"/>
    </row>
    <row r="2">
      <c r="A2" s="88" t="s">
        <v>469</v>
      </c>
      <c r="B2" s="89" t="s">
        <v>470</v>
      </c>
      <c r="C2" s="41"/>
      <c r="D2" s="41"/>
      <c r="E2" s="41"/>
      <c r="F2" s="53" t="s">
        <v>326</v>
      </c>
      <c r="G2" s="37" t="s">
        <v>471</v>
      </c>
      <c r="H2" s="53" t="s">
        <v>472</v>
      </c>
      <c r="I2" s="53" t="s">
        <v>473</v>
      </c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80"/>
      <c r="AH2" s="18"/>
      <c r="AI2" s="18"/>
      <c r="AJ2" s="18"/>
      <c r="AK2" s="18"/>
      <c r="AL2" s="18"/>
      <c r="AM2" s="18"/>
      <c r="AN2" s="18"/>
    </row>
    <row r="3">
      <c r="A3" s="88" t="s">
        <v>469</v>
      </c>
      <c r="B3" s="89" t="s">
        <v>470</v>
      </c>
      <c r="C3" s="41"/>
      <c r="D3" s="41"/>
      <c r="E3" s="41"/>
      <c r="F3" s="53" t="s">
        <v>326</v>
      </c>
      <c r="G3" s="37" t="s">
        <v>471</v>
      </c>
      <c r="H3" s="53" t="s">
        <v>472</v>
      </c>
      <c r="I3" s="53" t="s">
        <v>473</v>
      </c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80"/>
      <c r="AH3" s="18"/>
      <c r="AI3" s="18"/>
      <c r="AJ3" s="18"/>
      <c r="AK3" s="18"/>
      <c r="AL3" s="18"/>
      <c r="AM3" s="18"/>
      <c r="AN3" s="18"/>
    </row>
    <row r="4">
      <c r="A4" s="88" t="s">
        <v>469</v>
      </c>
      <c r="B4" s="89" t="s">
        <v>470</v>
      </c>
      <c r="C4" s="41"/>
      <c r="D4" s="41"/>
      <c r="E4" s="41"/>
      <c r="F4" s="53" t="s">
        <v>326</v>
      </c>
      <c r="G4" s="37" t="s">
        <v>471</v>
      </c>
      <c r="H4" s="53" t="s">
        <v>472</v>
      </c>
      <c r="I4" s="53" t="s">
        <v>473</v>
      </c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80"/>
      <c r="AH4" s="18"/>
      <c r="AI4" s="18"/>
      <c r="AJ4" s="18"/>
      <c r="AK4" s="18"/>
      <c r="AL4" s="18"/>
      <c r="AM4" s="18"/>
      <c r="AN4" s="18"/>
    </row>
    <row r="5">
      <c r="A5" s="88" t="s">
        <v>469</v>
      </c>
      <c r="B5" s="89" t="s">
        <v>470</v>
      </c>
      <c r="C5" s="41"/>
      <c r="D5" s="41"/>
      <c r="E5" s="41"/>
      <c r="F5" s="53" t="s">
        <v>326</v>
      </c>
      <c r="G5" s="37" t="s">
        <v>471</v>
      </c>
      <c r="H5" s="53" t="s">
        <v>472</v>
      </c>
      <c r="I5" s="53" t="s">
        <v>473</v>
      </c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80"/>
      <c r="AH5" s="18"/>
      <c r="AI5" s="18"/>
      <c r="AJ5" s="18"/>
      <c r="AK5" s="18"/>
      <c r="AL5" s="18"/>
      <c r="AM5" s="18"/>
      <c r="AN5" s="18"/>
    </row>
    <row r="6">
      <c r="A6" s="88" t="s">
        <v>469</v>
      </c>
      <c r="B6" s="89" t="s">
        <v>470</v>
      </c>
      <c r="C6" s="41"/>
      <c r="D6" s="41"/>
      <c r="E6" s="41"/>
      <c r="F6" s="53" t="s">
        <v>326</v>
      </c>
      <c r="G6" s="37" t="s">
        <v>471</v>
      </c>
      <c r="H6" s="53" t="s">
        <v>472</v>
      </c>
      <c r="I6" s="53" t="s">
        <v>473</v>
      </c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80"/>
      <c r="AH6" s="18"/>
      <c r="AI6" s="18"/>
      <c r="AJ6" s="18"/>
      <c r="AK6" s="18"/>
      <c r="AL6" s="18"/>
      <c r="AM6" s="18"/>
      <c r="AN6" s="18"/>
    </row>
    <row r="7">
      <c r="A7" s="88" t="s">
        <v>469</v>
      </c>
      <c r="B7" s="89" t="s">
        <v>470</v>
      </c>
      <c r="C7" s="41"/>
      <c r="D7" s="41"/>
      <c r="E7" s="41"/>
      <c r="F7" s="53" t="s">
        <v>326</v>
      </c>
      <c r="G7" s="37" t="s">
        <v>471</v>
      </c>
      <c r="H7" s="53" t="s">
        <v>472</v>
      </c>
      <c r="I7" s="53" t="s">
        <v>473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80"/>
      <c r="AH7" s="18"/>
      <c r="AI7" s="18"/>
      <c r="AJ7" s="18"/>
      <c r="AK7" s="18"/>
      <c r="AL7" s="18"/>
      <c r="AM7" s="18"/>
      <c r="AN7" s="18"/>
    </row>
    <row r="8">
      <c r="A8" s="88" t="s">
        <v>469</v>
      </c>
      <c r="B8" s="89" t="s">
        <v>470</v>
      </c>
      <c r="C8" s="41"/>
      <c r="D8" s="41"/>
      <c r="E8" s="41"/>
      <c r="F8" s="53" t="s">
        <v>326</v>
      </c>
      <c r="G8" s="90" t="s">
        <v>474</v>
      </c>
      <c r="H8" s="53" t="s">
        <v>472</v>
      </c>
      <c r="I8" s="53" t="s">
        <v>473</v>
      </c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80"/>
      <c r="AH8" s="18"/>
      <c r="AI8" s="18"/>
      <c r="AJ8" s="18"/>
      <c r="AK8" s="18"/>
      <c r="AL8" s="18"/>
      <c r="AM8" s="18"/>
      <c r="AN8" s="18"/>
    </row>
    <row r="9">
      <c r="A9" s="88" t="s">
        <v>469</v>
      </c>
      <c r="B9" s="89" t="s">
        <v>470</v>
      </c>
      <c r="C9" s="41"/>
      <c r="D9" s="41"/>
      <c r="E9" s="41"/>
      <c r="F9" s="53" t="s">
        <v>326</v>
      </c>
      <c r="G9" s="90" t="s">
        <v>474</v>
      </c>
      <c r="H9" s="53" t="s">
        <v>472</v>
      </c>
      <c r="I9" s="53" t="s">
        <v>473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80"/>
      <c r="AH9" s="18"/>
      <c r="AI9" s="18"/>
      <c r="AJ9" s="18"/>
      <c r="AK9" s="18"/>
      <c r="AL9" s="18"/>
      <c r="AM9" s="18"/>
      <c r="AN9" s="18"/>
    </row>
    <row r="10">
      <c r="A10" s="88" t="s">
        <v>469</v>
      </c>
      <c r="B10" s="89" t="s">
        <v>470</v>
      </c>
      <c r="C10" s="41"/>
      <c r="D10" s="41"/>
      <c r="E10" s="41"/>
      <c r="F10" s="53" t="s">
        <v>326</v>
      </c>
      <c r="G10" s="90" t="s">
        <v>474</v>
      </c>
      <c r="H10" s="53" t="s">
        <v>472</v>
      </c>
      <c r="I10" s="53" t="s">
        <v>473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80"/>
      <c r="AH10" s="18"/>
      <c r="AI10" s="18"/>
      <c r="AJ10" s="18"/>
      <c r="AK10" s="18"/>
      <c r="AL10" s="18"/>
      <c r="AM10" s="18"/>
      <c r="AN10" s="18"/>
    </row>
    <row r="11">
      <c r="A11" s="88" t="s">
        <v>469</v>
      </c>
      <c r="B11" s="89" t="s">
        <v>470</v>
      </c>
      <c r="C11" s="41"/>
      <c r="D11" s="41"/>
      <c r="E11" s="41"/>
      <c r="F11" s="53" t="s">
        <v>326</v>
      </c>
      <c r="G11" s="90" t="s">
        <v>474</v>
      </c>
      <c r="H11" s="53" t="s">
        <v>472</v>
      </c>
      <c r="I11" s="53" t="s">
        <v>473</v>
      </c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80"/>
      <c r="AH11" s="18"/>
      <c r="AI11" s="18"/>
      <c r="AJ11" s="18"/>
      <c r="AK11" s="18"/>
      <c r="AL11" s="18"/>
      <c r="AM11" s="18"/>
      <c r="AN11" s="18"/>
    </row>
    <row r="12">
      <c r="A12" s="88" t="s">
        <v>469</v>
      </c>
      <c r="B12" s="89" t="s">
        <v>470</v>
      </c>
      <c r="C12" s="41"/>
      <c r="D12" s="41"/>
      <c r="E12" s="41"/>
      <c r="F12" s="53" t="s">
        <v>326</v>
      </c>
      <c r="G12" s="90" t="s">
        <v>474</v>
      </c>
      <c r="H12" s="53" t="s">
        <v>472</v>
      </c>
      <c r="I12" s="53" t="s">
        <v>473</v>
      </c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80"/>
      <c r="AH12" s="18"/>
      <c r="AI12" s="18"/>
      <c r="AJ12" s="18"/>
      <c r="AK12" s="18"/>
      <c r="AL12" s="18"/>
      <c r="AM12" s="18"/>
      <c r="AN12" s="18"/>
    </row>
    <row r="13">
      <c r="A13" s="88" t="s">
        <v>469</v>
      </c>
      <c r="B13" s="89" t="s">
        <v>470</v>
      </c>
      <c r="C13" s="41"/>
      <c r="D13" s="41"/>
      <c r="E13" s="41"/>
      <c r="F13" s="53" t="s">
        <v>326</v>
      </c>
      <c r="G13" s="90" t="s">
        <v>474</v>
      </c>
      <c r="H13" s="53" t="s">
        <v>472</v>
      </c>
      <c r="I13" s="53" t="s">
        <v>473</v>
      </c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80"/>
      <c r="AH13" s="18"/>
      <c r="AI13" s="18"/>
      <c r="AJ13" s="18"/>
      <c r="AK13" s="18"/>
      <c r="AL13" s="18"/>
      <c r="AM13" s="18"/>
      <c r="AN13" s="18"/>
    </row>
    <row r="14">
      <c r="A14" s="88" t="s">
        <v>469</v>
      </c>
      <c r="B14" s="89" t="s">
        <v>470</v>
      </c>
      <c r="C14" s="41"/>
      <c r="D14" s="41"/>
      <c r="E14" s="41"/>
      <c r="F14" s="53" t="s">
        <v>326</v>
      </c>
      <c r="G14" s="90" t="s">
        <v>474</v>
      </c>
      <c r="H14" s="53" t="s">
        <v>472</v>
      </c>
      <c r="I14" s="53" t="s">
        <v>473</v>
      </c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80"/>
      <c r="AH14" s="18"/>
      <c r="AI14" s="18"/>
      <c r="AJ14" s="18"/>
      <c r="AK14" s="18"/>
      <c r="AL14" s="18"/>
      <c r="AM14" s="18"/>
      <c r="AN14" s="18"/>
    </row>
    <row r="15">
      <c r="A15" s="88" t="s">
        <v>469</v>
      </c>
      <c r="B15" s="89" t="s">
        <v>470</v>
      </c>
      <c r="C15" s="41"/>
      <c r="D15" s="41"/>
      <c r="E15" s="41"/>
      <c r="F15" s="53" t="s">
        <v>326</v>
      </c>
      <c r="G15" s="90" t="s">
        <v>474</v>
      </c>
      <c r="H15" s="53" t="s">
        <v>472</v>
      </c>
      <c r="I15" s="53" t="s">
        <v>473</v>
      </c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80"/>
      <c r="AH15" s="18"/>
      <c r="AI15" s="18"/>
      <c r="AJ15" s="18"/>
      <c r="AK15" s="18"/>
      <c r="AL15" s="18"/>
      <c r="AM15" s="18"/>
      <c r="AN15" s="18"/>
    </row>
    <row r="16">
      <c r="A16" s="88" t="s">
        <v>469</v>
      </c>
      <c r="B16" s="89" t="s">
        <v>470</v>
      </c>
      <c r="C16" s="41"/>
      <c r="D16" s="41"/>
      <c r="E16" s="41"/>
      <c r="F16" s="53" t="s">
        <v>326</v>
      </c>
      <c r="G16" s="90" t="s">
        <v>474</v>
      </c>
      <c r="H16" s="53" t="s">
        <v>472</v>
      </c>
      <c r="I16" s="53" t="s">
        <v>473</v>
      </c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80"/>
      <c r="AH16" s="18"/>
      <c r="AI16" s="18"/>
      <c r="AJ16" s="18"/>
      <c r="AK16" s="18"/>
      <c r="AL16" s="18"/>
      <c r="AM16" s="18"/>
      <c r="AN16" s="18"/>
    </row>
    <row r="17">
      <c r="A17" s="88" t="s">
        <v>475</v>
      </c>
      <c r="B17" s="89" t="s">
        <v>470</v>
      </c>
      <c r="C17" s="41"/>
      <c r="D17" s="41"/>
      <c r="E17" s="41"/>
      <c r="F17" s="53" t="s">
        <v>92</v>
      </c>
      <c r="G17" s="90" t="s">
        <v>474</v>
      </c>
      <c r="H17" s="53" t="s">
        <v>472</v>
      </c>
      <c r="I17" s="53" t="s">
        <v>473</v>
      </c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80"/>
      <c r="AH17" s="18"/>
      <c r="AI17" s="18"/>
      <c r="AJ17" s="18"/>
      <c r="AK17" s="18"/>
      <c r="AL17" s="18"/>
      <c r="AM17" s="18"/>
      <c r="AN17" s="18"/>
    </row>
    <row r="18">
      <c r="A18" s="88" t="s">
        <v>475</v>
      </c>
      <c r="B18" s="89" t="s">
        <v>470</v>
      </c>
      <c r="C18" s="41"/>
      <c r="D18" s="41"/>
      <c r="E18" s="41"/>
      <c r="F18" s="53" t="s">
        <v>92</v>
      </c>
      <c r="G18" s="90" t="s">
        <v>474</v>
      </c>
      <c r="H18" s="53" t="s">
        <v>472</v>
      </c>
      <c r="I18" s="53" t="s">
        <v>473</v>
      </c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80"/>
      <c r="AH18" s="18"/>
      <c r="AI18" s="18"/>
      <c r="AJ18" s="18"/>
      <c r="AK18" s="18"/>
      <c r="AL18" s="18"/>
      <c r="AM18" s="18"/>
      <c r="AN18" s="18"/>
    </row>
    <row r="19">
      <c r="A19" s="88" t="s">
        <v>475</v>
      </c>
      <c r="B19" s="89" t="s">
        <v>470</v>
      </c>
      <c r="C19" s="41"/>
      <c r="D19" s="41"/>
      <c r="E19" s="41"/>
      <c r="F19" s="53" t="s">
        <v>92</v>
      </c>
      <c r="G19" s="90" t="s">
        <v>474</v>
      </c>
      <c r="H19" s="53" t="s">
        <v>472</v>
      </c>
      <c r="I19" s="53" t="s">
        <v>473</v>
      </c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80"/>
      <c r="AH19" s="18"/>
      <c r="AI19" s="18"/>
      <c r="AJ19" s="18"/>
      <c r="AK19" s="18"/>
      <c r="AL19" s="18"/>
      <c r="AM19" s="18"/>
      <c r="AN19" s="18"/>
    </row>
    <row r="20">
      <c r="A20" s="88" t="s">
        <v>475</v>
      </c>
      <c r="B20" s="89" t="s">
        <v>470</v>
      </c>
      <c r="C20" s="41"/>
      <c r="D20" s="41"/>
      <c r="E20" s="41"/>
      <c r="F20" s="53" t="s">
        <v>92</v>
      </c>
      <c r="G20" s="90" t="s">
        <v>474</v>
      </c>
      <c r="H20" s="53" t="s">
        <v>472</v>
      </c>
      <c r="I20" s="53" t="s">
        <v>473</v>
      </c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80"/>
      <c r="AH20" s="18"/>
      <c r="AI20" s="18"/>
      <c r="AJ20" s="18"/>
      <c r="AK20" s="18"/>
      <c r="AL20" s="18"/>
      <c r="AM20" s="18"/>
      <c r="AN20" s="18"/>
    </row>
    <row r="21">
      <c r="A21" s="88" t="s">
        <v>475</v>
      </c>
      <c r="B21" s="89" t="s">
        <v>470</v>
      </c>
      <c r="C21" s="41"/>
      <c r="D21" s="41"/>
      <c r="E21" s="41"/>
      <c r="F21" s="53" t="s">
        <v>92</v>
      </c>
      <c r="G21" s="90" t="s">
        <v>474</v>
      </c>
      <c r="H21" s="53" t="s">
        <v>472</v>
      </c>
      <c r="I21" s="53" t="s">
        <v>473</v>
      </c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80"/>
      <c r="AH21" s="18"/>
      <c r="AI21" s="18"/>
      <c r="AJ21" s="18"/>
      <c r="AK21" s="18"/>
      <c r="AL21" s="18"/>
      <c r="AM21" s="18"/>
      <c r="AN21" s="18"/>
    </row>
    <row r="22">
      <c r="A22" s="88" t="s">
        <v>475</v>
      </c>
      <c r="B22" s="89" t="s">
        <v>470</v>
      </c>
      <c r="C22" s="41"/>
      <c r="D22" s="41"/>
      <c r="E22" s="41"/>
      <c r="F22" s="53" t="s">
        <v>92</v>
      </c>
      <c r="G22" s="90" t="s">
        <v>474</v>
      </c>
      <c r="H22" s="53" t="s">
        <v>472</v>
      </c>
      <c r="I22" s="53" t="s">
        <v>473</v>
      </c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80"/>
      <c r="AH22" s="18"/>
      <c r="AI22" s="18"/>
      <c r="AJ22" s="18"/>
      <c r="AK22" s="18"/>
      <c r="AL22" s="18"/>
      <c r="AM22" s="18"/>
      <c r="AN22" s="18"/>
    </row>
    <row r="23">
      <c r="A23" s="88" t="s">
        <v>475</v>
      </c>
      <c r="B23" s="89" t="s">
        <v>470</v>
      </c>
      <c r="C23" s="41"/>
      <c r="D23" s="41"/>
      <c r="E23" s="41"/>
      <c r="F23" s="53" t="s">
        <v>92</v>
      </c>
      <c r="G23" s="90" t="s">
        <v>474</v>
      </c>
      <c r="H23" s="53" t="s">
        <v>472</v>
      </c>
      <c r="I23" s="53" t="s">
        <v>473</v>
      </c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80"/>
      <c r="AH23" s="18"/>
      <c r="AI23" s="18"/>
      <c r="AJ23" s="18"/>
      <c r="AK23" s="18"/>
      <c r="AL23" s="18"/>
      <c r="AM23" s="18"/>
      <c r="AN23" s="18"/>
    </row>
    <row r="24">
      <c r="A24" s="88" t="s">
        <v>475</v>
      </c>
      <c r="B24" s="89" t="s">
        <v>470</v>
      </c>
      <c r="C24" s="41"/>
      <c r="D24" s="41"/>
      <c r="E24" s="41"/>
      <c r="F24" s="53" t="s">
        <v>92</v>
      </c>
      <c r="G24" s="90" t="s">
        <v>474</v>
      </c>
      <c r="H24" s="53" t="s">
        <v>472</v>
      </c>
      <c r="I24" s="53" t="s">
        <v>473</v>
      </c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80"/>
      <c r="AH24" s="18"/>
      <c r="AI24" s="18"/>
      <c r="AJ24" s="18"/>
      <c r="AK24" s="18"/>
      <c r="AL24" s="18"/>
      <c r="AM24" s="18"/>
      <c r="AN24" s="18"/>
    </row>
    <row r="25">
      <c r="A25" s="88" t="s">
        <v>475</v>
      </c>
      <c r="B25" s="89" t="s">
        <v>470</v>
      </c>
      <c r="C25" s="41"/>
      <c r="D25" s="41"/>
      <c r="E25" s="41"/>
      <c r="F25" s="53" t="s">
        <v>92</v>
      </c>
      <c r="G25" s="90" t="s">
        <v>474</v>
      </c>
      <c r="H25" s="53" t="s">
        <v>472</v>
      </c>
      <c r="I25" s="53" t="s">
        <v>473</v>
      </c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80"/>
      <c r="AH25" s="18"/>
      <c r="AI25" s="18"/>
      <c r="AJ25" s="18"/>
      <c r="AK25" s="18"/>
      <c r="AL25" s="18"/>
      <c r="AM25" s="18"/>
      <c r="AN25" s="18"/>
    </row>
    <row r="26">
      <c r="A26" s="91" t="s">
        <v>476</v>
      </c>
      <c r="B26" s="92" t="s">
        <v>470</v>
      </c>
      <c r="C26" s="93"/>
      <c r="D26" s="41"/>
      <c r="E26" s="41"/>
      <c r="F26" s="53" t="s">
        <v>68</v>
      </c>
      <c r="G26" s="90" t="s">
        <v>477</v>
      </c>
      <c r="H26" s="53" t="s">
        <v>478</v>
      </c>
      <c r="I26" s="53" t="s">
        <v>473</v>
      </c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80"/>
      <c r="AH26" s="18"/>
      <c r="AI26" s="18"/>
      <c r="AJ26" s="18"/>
      <c r="AK26" s="18"/>
      <c r="AL26" s="18"/>
      <c r="AM26" s="18"/>
      <c r="AN26" s="18"/>
    </row>
    <row r="27">
      <c r="A27" s="91" t="s">
        <v>476</v>
      </c>
      <c r="B27" s="92" t="s">
        <v>470</v>
      </c>
      <c r="C27" s="93"/>
      <c r="D27" s="41"/>
      <c r="E27" s="41"/>
      <c r="F27" s="53" t="s">
        <v>68</v>
      </c>
      <c r="G27" s="90" t="s">
        <v>477</v>
      </c>
      <c r="H27" s="53" t="s">
        <v>478</v>
      </c>
      <c r="I27" s="53" t="s">
        <v>473</v>
      </c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80"/>
      <c r="AH27" s="18"/>
      <c r="AI27" s="18"/>
      <c r="AJ27" s="18"/>
      <c r="AK27" s="18"/>
      <c r="AL27" s="18"/>
      <c r="AM27" s="18"/>
      <c r="AN27" s="18"/>
    </row>
    <row r="28">
      <c r="A28" s="91" t="s">
        <v>476</v>
      </c>
      <c r="B28" s="92" t="s">
        <v>470</v>
      </c>
      <c r="C28" s="93"/>
      <c r="D28" s="41"/>
      <c r="E28" s="41"/>
      <c r="F28" s="53" t="s">
        <v>68</v>
      </c>
      <c r="G28" s="90" t="s">
        <v>477</v>
      </c>
      <c r="H28" s="53" t="s">
        <v>478</v>
      </c>
      <c r="I28" s="53" t="s">
        <v>473</v>
      </c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80"/>
      <c r="AH28" s="18"/>
      <c r="AI28" s="18"/>
      <c r="AJ28" s="18"/>
      <c r="AK28" s="18"/>
      <c r="AL28" s="18"/>
      <c r="AM28" s="18"/>
      <c r="AN28" s="18"/>
    </row>
    <row r="29">
      <c r="A29" s="91" t="s">
        <v>476</v>
      </c>
      <c r="B29" s="92" t="s">
        <v>470</v>
      </c>
      <c r="C29" s="93"/>
      <c r="D29" s="41"/>
      <c r="E29" s="41"/>
      <c r="F29" s="53" t="s">
        <v>68</v>
      </c>
      <c r="G29" s="90" t="s">
        <v>477</v>
      </c>
      <c r="H29" s="53" t="s">
        <v>478</v>
      </c>
      <c r="I29" s="53" t="s">
        <v>473</v>
      </c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80"/>
      <c r="AH29" s="18"/>
      <c r="AI29" s="18"/>
      <c r="AJ29" s="18"/>
      <c r="AK29" s="18"/>
      <c r="AL29" s="18"/>
      <c r="AM29" s="18"/>
      <c r="AN29" s="18"/>
    </row>
    <row r="30">
      <c r="A30" s="91" t="s">
        <v>476</v>
      </c>
      <c r="B30" s="92" t="s">
        <v>470</v>
      </c>
      <c r="C30" s="93"/>
      <c r="D30" s="41"/>
      <c r="E30" s="41"/>
      <c r="F30" s="53" t="s">
        <v>68</v>
      </c>
      <c r="G30" s="90" t="s">
        <v>477</v>
      </c>
      <c r="H30" s="53" t="s">
        <v>478</v>
      </c>
      <c r="I30" s="53" t="s">
        <v>473</v>
      </c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80"/>
      <c r="AH30" s="18"/>
      <c r="AI30" s="18"/>
      <c r="AJ30" s="18"/>
      <c r="AK30" s="18"/>
      <c r="AL30" s="18"/>
      <c r="AM30" s="18"/>
      <c r="AN30" s="18"/>
    </row>
    <row r="31">
      <c r="A31" s="94" t="s">
        <v>479</v>
      </c>
      <c r="B31" s="92" t="s">
        <v>470</v>
      </c>
      <c r="C31" s="41"/>
      <c r="D31" s="41"/>
      <c r="E31" s="41"/>
      <c r="F31" s="53" t="s">
        <v>480</v>
      </c>
      <c r="G31" s="90" t="s">
        <v>481</v>
      </c>
      <c r="H31" s="53" t="s">
        <v>482</v>
      </c>
      <c r="I31" s="53" t="s">
        <v>473</v>
      </c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80"/>
      <c r="AH31" s="18"/>
      <c r="AI31" s="18"/>
      <c r="AJ31" s="18"/>
      <c r="AK31" s="18"/>
      <c r="AL31" s="18"/>
      <c r="AM31" s="18"/>
      <c r="AN31" s="18"/>
    </row>
    <row r="32">
      <c r="A32" s="94" t="s">
        <v>479</v>
      </c>
      <c r="B32" s="92" t="s">
        <v>470</v>
      </c>
      <c r="C32" s="41"/>
      <c r="D32" s="41"/>
      <c r="E32" s="41"/>
      <c r="F32" s="53" t="s">
        <v>480</v>
      </c>
      <c r="G32" s="90" t="s">
        <v>481</v>
      </c>
      <c r="H32" s="53" t="s">
        <v>482</v>
      </c>
      <c r="I32" s="53" t="s">
        <v>473</v>
      </c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80"/>
      <c r="AH32" s="18"/>
      <c r="AI32" s="18"/>
      <c r="AJ32" s="18"/>
      <c r="AK32" s="18"/>
      <c r="AL32" s="18"/>
      <c r="AM32" s="18"/>
      <c r="AN32" s="18"/>
    </row>
    <row r="33">
      <c r="A33" s="94" t="s">
        <v>483</v>
      </c>
      <c r="B33" s="92" t="s">
        <v>470</v>
      </c>
      <c r="C33" s="41"/>
      <c r="D33" s="41"/>
      <c r="E33" s="41"/>
      <c r="F33" s="53" t="s">
        <v>484</v>
      </c>
      <c r="G33" s="90" t="s">
        <v>485</v>
      </c>
      <c r="H33" s="53" t="s">
        <v>482</v>
      </c>
      <c r="I33" s="53" t="s">
        <v>473</v>
      </c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80"/>
      <c r="AH33" s="18"/>
      <c r="AI33" s="18"/>
      <c r="AJ33" s="18"/>
      <c r="AK33" s="18"/>
      <c r="AL33" s="18"/>
      <c r="AM33" s="18"/>
      <c r="AN33" s="18"/>
    </row>
    <row r="34">
      <c r="A34" s="88" t="s">
        <v>486</v>
      </c>
      <c r="B34" s="92" t="s">
        <v>470</v>
      </c>
      <c r="C34" s="41"/>
      <c r="D34" s="41"/>
      <c r="E34" s="41"/>
      <c r="F34" s="53" t="s">
        <v>68</v>
      </c>
      <c r="G34" s="90" t="s">
        <v>477</v>
      </c>
      <c r="H34" s="53" t="s">
        <v>472</v>
      </c>
      <c r="I34" s="53" t="s">
        <v>473</v>
      </c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80"/>
      <c r="AH34" s="18"/>
      <c r="AI34" s="18"/>
      <c r="AJ34" s="18"/>
      <c r="AK34" s="18"/>
      <c r="AL34" s="18"/>
      <c r="AM34" s="18"/>
      <c r="AN34" s="18"/>
    </row>
    <row r="35">
      <c r="A35" s="88" t="s">
        <v>78</v>
      </c>
      <c r="B35" s="92" t="s">
        <v>470</v>
      </c>
      <c r="C35" s="41"/>
      <c r="D35" s="41"/>
      <c r="E35" s="41"/>
      <c r="F35" s="53" t="s">
        <v>78</v>
      </c>
      <c r="G35" s="90" t="s">
        <v>487</v>
      </c>
      <c r="H35" s="53" t="s">
        <v>478</v>
      </c>
      <c r="I35" s="53" t="s">
        <v>473</v>
      </c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80"/>
      <c r="AH35" s="18"/>
      <c r="AI35" s="18"/>
      <c r="AJ35" s="18"/>
      <c r="AK35" s="18"/>
      <c r="AL35" s="18"/>
      <c r="AM35" s="18"/>
      <c r="AN35" s="18"/>
    </row>
    <row r="36">
      <c r="A36" s="88" t="s">
        <v>78</v>
      </c>
      <c r="B36" s="92" t="s">
        <v>470</v>
      </c>
      <c r="C36" s="41"/>
      <c r="D36" s="41"/>
      <c r="E36" s="41"/>
      <c r="F36" s="53" t="s">
        <v>78</v>
      </c>
      <c r="G36" s="90" t="s">
        <v>487</v>
      </c>
      <c r="H36" s="53" t="s">
        <v>478</v>
      </c>
      <c r="I36" s="53" t="s">
        <v>473</v>
      </c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80"/>
      <c r="AH36" s="18"/>
      <c r="AI36" s="18"/>
      <c r="AJ36" s="18"/>
      <c r="AK36" s="18"/>
      <c r="AL36" s="18"/>
      <c r="AM36" s="18"/>
      <c r="AN36" s="18"/>
    </row>
    <row r="37">
      <c r="A37" s="94" t="s">
        <v>452</v>
      </c>
      <c r="B37" s="92" t="s">
        <v>470</v>
      </c>
      <c r="C37" s="41"/>
      <c r="D37" s="41"/>
      <c r="E37" s="41"/>
      <c r="F37" s="53" t="s">
        <v>92</v>
      </c>
      <c r="G37" s="90" t="s">
        <v>485</v>
      </c>
      <c r="H37" s="53" t="s">
        <v>478</v>
      </c>
      <c r="I37" s="53" t="s">
        <v>473</v>
      </c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80"/>
      <c r="AH37" s="18"/>
      <c r="AI37" s="18"/>
      <c r="AJ37" s="18"/>
      <c r="AK37" s="18"/>
      <c r="AL37" s="18"/>
      <c r="AM37" s="18"/>
      <c r="AN37" s="18"/>
    </row>
    <row r="38">
      <c r="A38" s="91" t="s">
        <v>488</v>
      </c>
      <c r="B38" s="92" t="s">
        <v>470</v>
      </c>
      <c r="C38" s="41"/>
      <c r="D38" s="41"/>
      <c r="E38" s="41"/>
      <c r="F38" s="53" t="s">
        <v>489</v>
      </c>
      <c r="G38" s="90" t="s">
        <v>490</v>
      </c>
      <c r="H38" s="53" t="s">
        <v>472</v>
      </c>
      <c r="I38" s="53" t="s">
        <v>473</v>
      </c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80"/>
      <c r="AH38" s="18"/>
      <c r="AI38" s="18"/>
      <c r="AJ38" s="18"/>
      <c r="AK38" s="18"/>
      <c r="AL38" s="18"/>
      <c r="AM38" s="18"/>
      <c r="AN38" s="18"/>
    </row>
    <row r="39">
      <c r="A39" s="91" t="s">
        <v>491</v>
      </c>
      <c r="B39" s="92" t="s">
        <v>470</v>
      </c>
      <c r="C39" s="41"/>
      <c r="D39" s="41"/>
      <c r="E39" s="41"/>
      <c r="F39" s="53" t="s">
        <v>68</v>
      </c>
      <c r="G39" s="90" t="s">
        <v>492</v>
      </c>
      <c r="H39" s="53" t="s">
        <v>472</v>
      </c>
      <c r="I39" s="53" t="s">
        <v>473</v>
      </c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80"/>
      <c r="AH39" s="18"/>
      <c r="AI39" s="18"/>
      <c r="AJ39" s="18"/>
      <c r="AK39" s="18"/>
      <c r="AL39" s="18"/>
      <c r="AM39" s="18"/>
      <c r="AN39" s="18"/>
    </row>
    <row r="40">
      <c r="A40" s="91" t="s">
        <v>493</v>
      </c>
      <c r="B40" s="92" t="s">
        <v>470</v>
      </c>
      <c r="C40" s="41"/>
      <c r="D40" s="41"/>
      <c r="E40" s="41"/>
      <c r="F40" s="53" t="s">
        <v>494</v>
      </c>
      <c r="G40" s="90" t="s">
        <v>495</v>
      </c>
      <c r="H40" s="53" t="s">
        <v>472</v>
      </c>
      <c r="I40" s="53" t="s">
        <v>473</v>
      </c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80"/>
      <c r="AH40" s="18"/>
      <c r="AI40" s="18"/>
      <c r="AJ40" s="18"/>
      <c r="AK40" s="18"/>
      <c r="AL40" s="18"/>
      <c r="AM40" s="18"/>
      <c r="AN40" s="18"/>
    </row>
    <row r="41">
      <c r="A41" s="91" t="s">
        <v>78</v>
      </c>
      <c r="B41" s="92" t="s">
        <v>470</v>
      </c>
      <c r="C41" s="41"/>
      <c r="D41" s="41"/>
      <c r="E41" s="41"/>
      <c r="F41" s="53" t="s">
        <v>78</v>
      </c>
      <c r="G41" s="90" t="s">
        <v>496</v>
      </c>
      <c r="H41" s="53" t="s">
        <v>472</v>
      </c>
      <c r="I41" s="53" t="s">
        <v>473</v>
      </c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80"/>
      <c r="AH41" s="18"/>
      <c r="AI41" s="18"/>
      <c r="AJ41" s="18"/>
      <c r="AK41" s="18"/>
      <c r="AL41" s="18"/>
      <c r="AM41" s="18"/>
      <c r="AN41" s="18"/>
    </row>
    <row r="42">
      <c r="A42" s="91" t="s">
        <v>497</v>
      </c>
      <c r="B42" s="92" t="s">
        <v>470</v>
      </c>
      <c r="C42" s="41"/>
      <c r="D42" s="41"/>
      <c r="E42" s="41"/>
      <c r="F42" s="53" t="s">
        <v>262</v>
      </c>
      <c r="G42" s="90" t="s">
        <v>485</v>
      </c>
      <c r="H42" s="53" t="s">
        <v>472</v>
      </c>
      <c r="I42" s="53" t="s">
        <v>473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80"/>
      <c r="AH42" s="18"/>
      <c r="AI42" s="18"/>
      <c r="AJ42" s="18"/>
      <c r="AK42" s="18"/>
      <c r="AL42" s="18"/>
      <c r="AM42" s="18"/>
      <c r="AN42" s="18"/>
    </row>
    <row r="43">
      <c r="A43" s="88" t="s">
        <v>498</v>
      </c>
      <c r="B43" s="92" t="s">
        <v>470</v>
      </c>
      <c r="C43" s="41"/>
      <c r="D43" s="41"/>
      <c r="E43" s="41"/>
      <c r="F43" s="53" t="s">
        <v>78</v>
      </c>
      <c r="G43" s="90" t="s">
        <v>499</v>
      </c>
      <c r="H43" s="53" t="s">
        <v>472</v>
      </c>
      <c r="I43" s="53" t="s">
        <v>500</v>
      </c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80"/>
      <c r="AH43" s="18"/>
      <c r="AI43" s="18"/>
      <c r="AJ43" s="18"/>
      <c r="AK43" s="18"/>
      <c r="AL43" s="18"/>
      <c r="AM43" s="18"/>
      <c r="AN43" s="18"/>
    </row>
    <row r="44">
      <c r="A44" s="88" t="s">
        <v>501</v>
      </c>
      <c r="B44" s="92" t="s">
        <v>470</v>
      </c>
      <c r="C44" s="41"/>
      <c r="D44" s="41"/>
      <c r="E44" s="41"/>
      <c r="F44" s="53" t="s">
        <v>262</v>
      </c>
      <c r="G44" s="90" t="s">
        <v>502</v>
      </c>
      <c r="H44" s="53" t="s">
        <v>478</v>
      </c>
      <c r="I44" s="53" t="s">
        <v>473</v>
      </c>
      <c r="J44" s="37" t="str">
        <f>"00428"</f>
        <v>00428</v>
      </c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80"/>
      <c r="AH44" s="18"/>
      <c r="AI44" s="18"/>
      <c r="AJ44" s="18"/>
      <c r="AK44" s="18"/>
      <c r="AL44" s="18"/>
      <c r="AM44" s="18"/>
      <c r="AN44" s="18"/>
    </row>
    <row r="45">
      <c r="A45" s="88" t="s">
        <v>501</v>
      </c>
      <c r="B45" s="92" t="s">
        <v>470</v>
      </c>
      <c r="C45" s="41"/>
      <c r="D45" s="41"/>
      <c r="E45" s="41"/>
      <c r="F45" s="53" t="s">
        <v>262</v>
      </c>
      <c r="G45" s="90" t="s">
        <v>502</v>
      </c>
      <c r="H45" s="53" t="s">
        <v>478</v>
      </c>
      <c r="I45" s="53" t="s">
        <v>473</v>
      </c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80"/>
      <c r="AH45" s="18"/>
      <c r="AI45" s="18"/>
      <c r="AJ45" s="18"/>
      <c r="AK45" s="18"/>
      <c r="AL45" s="18"/>
      <c r="AM45" s="18"/>
      <c r="AN45" s="18"/>
    </row>
    <row r="46">
      <c r="A46" s="88" t="s">
        <v>475</v>
      </c>
      <c r="B46" s="92" t="s">
        <v>470</v>
      </c>
      <c r="C46" s="41"/>
      <c r="D46" s="41"/>
      <c r="E46" s="41"/>
      <c r="F46" s="53" t="s">
        <v>92</v>
      </c>
      <c r="G46" s="90" t="s">
        <v>503</v>
      </c>
      <c r="H46" s="53" t="s">
        <v>472</v>
      </c>
      <c r="I46" s="53" t="s">
        <v>473</v>
      </c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80"/>
      <c r="AH46" s="18"/>
      <c r="AI46" s="18"/>
      <c r="AJ46" s="18"/>
      <c r="AK46" s="18"/>
      <c r="AL46" s="18"/>
      <c r="AM46" s="18"/>
      <c r="AN46" s="18"/>
    </row>
    <row r="47">
      <c r="A47" s="95" t="s">
        <v>504</v>
      </c>
      <c r="B47" s="92" t="s">
        <v>470</v>
      </c>
      <c r="C47" s="41"/>
      <c r="D47" s="41"/>
      <c r="E47" s="96">
        <v>44896.0</v>
      </c>
      <c r="F47" s="53" t="s">
        <v>326</v>
      </c>
      <c r="G47" s="90" t="s">
        <v>505</v>
      </c>
      <c r="H47" s="53" t="s">
        <v>478</v>
      </c>
      <c r="I47" s="53" t="s">
        <v>506</v>
      </c>
      <c r="J47" s="97">
        <v>2354.0</v>
      </c>
      <c r="K47" s="41"/>
      <c r="L47" s="41"/>
      <c r="M47" s="41"/>
      <c r="N47" s="41"/>
      <c r="O47" s="41"/>
      <c r="P47" s="79" t="s">
        <v>52</v>
      </c>
      <c r="Q47" s="96">
        <v>45627.0</v>
      </c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80"/>
      <c r="AH47" s="18"/>
      <c r="AI47" s="18"/>
      <c r="AJ47" s="18"/>
      <c r="AK47" s="18"/>
      <c r="AL47" s="18"/>
      <c r="AM47" s="18"/>
      <c r="AN47" s="18"/>
    </row>
    <row r="48">
      <c r="A48" s="95" t="s">
        <v>504</v>
      </c>
      <c r="B48" s="92" t="s">
        <v>470</v>
      </c>
      <c r="C48" s="41"/>
      <c r="D48" s="41"/>
      <c r="E48" s="96">
        <v>44896.0</v>
      </c>
      <c r="F48" s="53" t="s">
        <v>326</v>
      </c>
      <c r="G48" s="90" t="s">
        <v>505</v>
      </c>
      <c r="H48" s="53" t="s">
        <v>478</v>
      </c>
      <c r="I48" s="53" t="s">
        <v>506</v>
      </c>
      <c r="J48" s="97">
        <v>2354.0</v>
      </c>
      <c r="K48" s="41"/>
      <c r="L48" s="41"/>
      <c r="M48" s="41"/>
      <c r="N48" s="41"/>
      <c r="O48" s="41"/>
      <c r="P48" s="79" t="s">
        <v>52</v>
      </c>
      <c r="Q48" s="96">
        <v>45627.0</v>
      </c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80"/>
      <c r="AH48" s="18"/>
      <c r="AI48" s="18"/>
      <c r="AJ48" s="18"/>
      <c r="AK48" s="18"/>
      <c r="AL48" s="18"/>
      <c r="AM48" s="18"/>
      <c r="AN48" s="18"/>
    </row>
    <row r="49">
      <c r="A49" s="95" t="s">
        <v>504</v>
      </c>
      <c r="B49" s="92" t="s">
        <v>470</v>
      </c>
      <c r="C49" s="41"/>
      <c r="D49" s="41"/>
      <c r="E49" s="96">
        <v>45292.0</v>
      </c>
      <c r="F49" s="53" t="s">
        <v>326</v>
      </c>
      <c r="G49" s="90" t="s">
        <v>507</v>
      </c>
      <c r="H49" s="53" t="s">
        <v>478</v>
      </c>
      <c r="I49" s="53" t="s">
        <v>506</v>
      </c>
      <c r="J49" s="97">
        <v>4031.0</v>
      </c>
      <c r="K49" s="41"/>
      <c r="L49" s="41"/>
      <c r="M49" s="41"/>
      <c r="N49" s="41"/>
      <c r="O49" s="41"/>
      <c r="P49" s="79" t="s">
        <v>52</v>
      </c>
      <c r="Q49" s="96">
        <v>45627.0</v>
      </c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80"/>
      <c r="AH49" s="18"/>
      <c r="AI49" s="18"/>
      <c r="AJ49" s="18"/>
      <c r="AK49" s="18"/>
      <c r="AL49" s="18"/>
      <c r="AM49" s="18"/>
      <c r="AN49" s="18"/>
    </row>
    <row r="50">
      <c r="A50" s="95" t="s">
        <v>504</v>
      </c>
      <c r="B50" s="92" t="s">
        <v>470</v>
      </c>
      <c r="C50" s="41"/>
      <c r="D50" s="41"/>
      <c r="E50" s="96">
        <v>45292.0</v>
      </c>
      <c r="F50" s="53" t="s">
        <v>326</v>
      </c>
      <c r="G50" s="90" t="s">
        <v>507</v>
      </c>
      <c r="H50" s="53" t="s">
        <v>478</v>
      </c>
      <c r="I50" s="53" t="s">
        <v>506</v>
      </c>
      <c r="J50" s="97">
        <v>4031.0</v>
      </c>
      <c r="K50" s="41"/>
      <c r="L50" s="41"/>
      <c r="M50" s="41"/>
      <c r="N50" s="41"/>
      <c r="O50" s="41"/>
      <c r="P50" s="79" t="s">
        <v>52</v>
      </c>
      <c r="Q50" s="96">
        <v>45627.0</v>
      </c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80"/>
      <c r="AH50" s="18"/>
      <c r="AI50" s="18"/>
      <c r="AJ50" s="18"/>
      <c r="AK50" s="18"/>
      <c r="AL50" s="18"/>
      <c r="AM50" s="18"/>
      <c r="AN50" s="18"/>
    </row>
    <row r="51">
      <c r="A51" s="95" t="s">
        <v>504</v>
      </c>
      <c r="B51" s="92" t="s">
        <v>470</v>
      </c>
      <c r="C51" s="41"/>
      <c r="D51" s="41"/>
      <c r="E51" s="96">
        <v>45292.0</v>
      </c>
      <c r="F51" s="53" t="s">
        <v>326</v>
      </c>
      <c r="G51" s="90" t="s">
        <v>507</v>
      </c>
      <c r="H51" s="53" t="s">
        <v>478</v>
      </c>
      <c r="I51" s="53" t="s">
        <v>506</v>
      </c>
      <c r="J51" s="97">
        <v>4031.0</v>
      </c>
      <c r="K51" s="41"/>
      <c r="L51" s="41"/>
      <c r="M51" s="41"/>
      <c r="N51" s="41"/>
      <c r="O51" s="41"/>
      <c r="P51" s="79" t="s">
        <v>52</v>
      </c>
      <c r="Q51" s="96">
        <v>45627.0</v>
      </c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80"/>
      <c r="AH51" s="18"/>
      <c r="AI51" s="18"/>
      <c r="AJ51" s="18"/>
      <c r="AK51" s="18"/>
      <c r="AL51" s="18"/>
      <c r="AM51" s="18"/>
      <c r="AN51" s="18"/>
    </row>
    <row r="52">
      <c r="A52" s="95" t="s">
        <v>504</v>
      </c>
      <c r="B52" s="92" t="s">
        <v>470</v>
      </c>
      <c r="C52" s="41"/>
      <c r="D52" s="41"/>
      <c r="E52" s="96">
        <v>45292.0</v>
      </c>
      <c r="F52" s="53" t="s">
        <v>326</v>
      </c>
      <c r="G52" s="90" t="s">
        <v>507</v>
      </c>
      <c r="H52" s="53" t="s">
        <v>478</v>
      </c>
      <c r="I52" s="53" t="s">
        <v>506</v>
      </c>
      <c r="J52" s="97">
        <v>4031.0</v>
      </c>
      <c r="K52" s="41"/>
      <c r="L52" s="41"/>
      <c r="M52" s="41"/>
      <c r="N52" s="41"/>
      <c r="O52" s="41"/>
      <c r="P52" s="79" t="s">
        <v>52</v>
      </c>
      <c r="Q52" s="96">
        <v>45627.0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80"/>
      <c r="AH52" s="18"/>
      <c r="AI52" s="18"/>
      <c r="AJ52" s="18"/>
      <c r="AK52" s="18"/>
      <c r="AL52" s="18"/>
      <c r="AM52" s="18"/>
      <c r="AN52" s="18"/>
    </row>
    <row r="53">
      <c r="A53" s="95" t="s">
        <v>504</v>
      </c>
      <c r="B53" s="92" t="s">
        <v>470</v>
      </c>
      <c r="C53" s="41"/>
      <c r="D53" s="41"/>
      <c r="E53" s="96">
        <v>45292.0</v>
      </c>
      <c r="F53" s="53" t="s">
        <v>326</v>
      </c>
      <c r="G53" s="90" t="s">
        <v>507</v>
      </c>
      <c r="H53" s="53" t="s">
        <v>478</v>
      </c>
      <c r="I53" s="53" t="s">
        <v>506</v>
      </c>
      <c r="J53" s="97">
        <v>4031.0</v>
      </c>
      <c r="K53" s="41"/>
      <c r="L53" s="41"/>
      <c r="M53" s="41"/>
      <c r="N53" s="41"/>
      <c r="O53" s="41"/>
      <c r="P53" s="79" t="s">
        <v>52</v>
      </c>
      <c r="Q53" s="96">
        <v>45627.0</v>
      </c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80"/>
      <c r="AH53" s="18"/>
      <c r="AI53" s="18"/>
      <c r="AJ53" s="18"/>
      <c r="AK53" s="18"/>
      <c r="AL53" s="18"/>
      <c r="AM53" s="18"/>
      <c r="AN53" s="18"/>
    </row>
    <row r="54">
      <c r="A54" s="95" t="s">
        <v>504</v>
      </c>
      <c r="B54" s="92" t="s">
        <v>470</v>
      </c>
      <c r="C54" s="41"/>
      <c r="D54" s="41"/>
      <c r="E54" s="96">
        <v>45292.0</v>
      </c>
      <c r="F54" s="53" t="s">
        <v>326</v>
      </c>
      <c r="G54" s="90" t="s">
        <v>507</v>
      </c>
      <c r="H54" s="53" t="s">
        <v>478</v>
      </c>
      <c r="I54" s="53" t="s">
        <v>506</v>
      </c>
      <c r="J54" s="97">
        <v>4031.0</v>
      </c>
      <c r="K54" s="41"/>
      <c r="L54" s="41"/>
      <c r="M54" s="41"/>
      <c r="N54" s="41"/>
      <c r="O54" s="41"/>
      <c r="P54" s="79" t="s">
        <v>52</v>
      </c>
      <c r="Q54" s="96">
        <v>45627.0</v>
      </c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80"/>
      <c r="AH54" s="18"/>
      <c r="AI54" s="18"/>
      <c r="AJ54" s="18"/>
      <c r="AK54" s="18"/>
      <c r="AL54" s="18"/>
      <c r="AM54" s="18"/>
      <c r="AN54" s="18"/>
    </row>
    <row r="55">
      <c r="A55" s="94" t="s">
        <v>506</v>
      </c>
      <c r="B55" s="92" t="s">
        <v>470</v>
      </c>
      <c r="C55" s="41"/>
      <c r="D55" s="41"/>
      <c r="E55" s="41"/>
      <c r="F55" s="53" t="s">
        <v>40</v>
      </c>
      <c r="G55" s="90" t="s">
        <v>508</v>
      </c>
      <c r="H55" s="53" t="s">
        <v>478</v>
      </c>
      <c r="I55" s="53" t="s">
        <v>506</v>
      </c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80"/>
      <c r="AH55" s="18"/>
      <c r="AI55" s="18"/>
      <c r="AJ55" s="18"/>
      <c r="AK55" s="18"/>
      <c r="AL55" s="18"/>
      <c r="AM55" s="18"/>
      <c r="AN55" s="18"/>
    </row>
    <row r="56">
      <c r="A56" s="94" t="s">
        <v>506</v>
      </c>
      <c r="B56" s="92" t="s">
        <v>470</v>
      </c>
      <c r="C56" s="41"/>
      <c r="D56" s="41"/>
      <c r="E56" s="41"/>
      <c r="F56" s="53" t="s">
        <v>40</v>
      </c>
      <c r="G56" s="90" t="s">
        <v>508</v>
      </c>
      <c r="H56" s="53" t="s">
        <v>478</v>
      </c>
      <c r="I56" s="53" t="s">
        <v>506</v>
      </c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80"/>
      <c r="AH56" s="18"/>
      <c r="AI56" s="18"/>
      <c r="AJ56" s="18"/>
      <c r="AK56" s="18"/>
      <c r="AL56" s="18"/>
      <c r="AM56" s="18"/>
      <c r="AN56" s="18"/>
    </row>
    <row r="57">
      <c r="A57" s="94" t="s">
        <v>506</v>
      </c>
      <c r="B57" s="92" t="s">
        <v>470</v>
      </c>
      <c r="C57" s="41"/>
      <c r="D57" s="41"/>
      <c r="E57" s="41"/>
      <c r="F57" s="53" t="s">
        <v>40</v>
      </c>
      <c r="G57" s="90" t="s">
        <v>508</v>
      </c>
      <c r="H57" s="53" t="s">
        <v>478</v>
      </c>
      <c r="I57" s="53" t="s">
        <v>506</v>
      </c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80"/>
      <c r="AH57" s="18"/>
      <c r="AI57" s="18"/>
      <c r="AJ57" s="18"/>
      <c r="AK57" s="18"/>
      <c r="AL57" s="18"/>
      <c r="AM57" s="18"/>
      <c r="AN57" s="18"/>
    </row>
    <row r="58">
      <c r="A58" s="94" t="s">
        <v>506</v>
      </c>
      <c r="B58" s="92" t="s">
        <v>470</v>
      </c>
      <c r="C58" s="41"/>
      <c r="D58" s="41"/>
      <c r="E58" s="41"/>
      <c r="F58" s="53" t="s">
        <v>40</v>
      </c>
      <c r="G58" s="90" t="s">
        <v>508</v>
      </c>
      <c r="H58" s="53" t="s">
        <v>478</v>
      </c>
      <c r="I58" s="53" t="s">
        <v>506</v>
      </c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80"/>
      <c r="AH58" s="18"/>
      <c r="AI58" s="18"/>
      <c r="AJ58" s="18"/>
      <c r="AK58" s="18"/>
      <c r="AL58" s="18"/>
      <c r="AM58" s="18"/>
      <c r="AN58" s="18"/>
    </row>
    <row r="59">
      <c r="A59" s="94" t="s">
        <v>506</v>
      </c>
      <c r="B59" s="92" t="s">
        <v>470</v>
      </c>
      <c r="C59" s="41"/>
      <c r="D59" s="41"/>
      <c r="E59" s="41"/>
      <c r="F59" s="53" t="s">
        <v>40</v>
      </c>
      <c r="G59" s="90" t="s">
        <v>508</v>
      </c>
      <c r="H59" s="53" t="s">
        <v>478</v>
      </c>
      <c r="I59" s="53" t="s">
        <v>506</v>
      </c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80"/>
      <c r="AH59" s="18"/>
      <c r="AI59" s="18"/>
      <c r="AJ59" s="18"/>
      <c r="AK59" s="18"/>
      <c r="AL59" s="18"/>
      <c r="AM59" s="18"/>
      <c r="AN59" s="18"/>
    </row>
    <row r="60">
      <c r="A60" s="94" t="s">
        <v>506</v>
      </c>
      <c r="B60" s="92" t="s">
        <v>470</v>
      </c>
      <c r="C60" s="41"/>
      <c r="D60" s="41"/>
      <c r="E60" s="41"/>
      <c r="F60" s="53" t="s">
        <v>40</v>
      </c>
      <c r="G60" s="90" t="s">
        <v>508</v>
      </c>
      <c r="H60" s="53" t="s">
        <v>478</v>
      </c>
      <c r="I60" s="53" t="s">
        <v>506</v>
      </c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80"/>
      <c r="AH60" s="18"/>
      <c r="AI60" s="18"/>
      <c r="AJ60" s="18"/>
      <c r="AK60" s="18"/>
      <c r="AL60" s="18"/>
      <c r="AM60" s="18"/>
      <c r="AN60" s="18"/>
    </row>
    <row r="61">
      <c r="A61" s="94" t="s">
        <v>506</v>
      </c>
      <c r="B61" s="92" t="s">
        <v>470</v>
      </c>
      <c r="C61" s="41"/>
      <c r="D61" s="41"/>
      <c r="E61" s="41"/>
      <c r="F61" s="53" t="s">
        <v>40</v>
      </c>
      <c r="G61" s="90" t="s">
        <v>508</v>
      </c>
      <c r="H61" s="53" t="s">
        <v>478</v>
      </c>
      <c r="I61" s="53" t="s">
        <v>506</v>
      </c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80"/>
      <c r="AH61" s="18"/>
      <c r="AI61" s="18"/>
      <c r="AJ61" s="18"/>
      <c r="AK61" s="18"/>
      <c r="AL61" s="18"/>
      <c r="AM61" s="18"/>
      <c r="AN61" s="18"/>
    </row>
    <row r="62">
      <c r="A62" s="94" t="s">
        <v>506</v>
      </c>
      <c r="B62" s="92" t="s">
        <v>470</v>
      </c>
      <c r="C62" s="41"/>
      <c r="D62" s="41"/>
      <c r="E62" s="41"/>
      <c r="F62" s="53" t="s">
        <v>40</v>
      </c>
      <c r="G62" s="90" t="s">
        <v>508</v>
      </c>
      <c r="H62" s="53" t="s">
        <v>478</v>
      </c>
      <c r="I62" s="53" t="s">
        <v>506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80"/>
      <c r="AH62" s="18"/>
      <c r="AI62" s="18"/>
      <c r="AJ62" s="18"/>
      <c r="AK62" s="18"/>
      <c r="AL62" s="18"/>
      <c r="AM62" s="18"/>
      <c r="AN62" s="18"/>
    </row>
    <row r="63">
      <c r="A63" s="94" t="s">
        <v>506</v>
      </c>
      <c r="B63" s="92" t="s">
        <v>470</v>
      </c>
      <c r="C63" s="41"/>
      <c r="D63" s="41"/>
      <c r="E63" s="41"/>
      <c r="F63" s="53" t="s">
        <v>40</v>
      </c>
      <c r="G63" s="90" t="s">
        <v>508</v>
      </c>
      <c r="H63" s="53" t="s">
        <v>478</v>
      </c>
      <c r="I63" s="53" t="s">
        <v>506</v>
      </c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80"/>
      <c r="AH63" s="18"/>
      <c r="AI63" s="18"/>
      <c r="AJ63" s="18"/>
      <c r="AK63" s="18"/>
      <c r="AL63" s="18"/>
      <c r="AM63" s="18"/>
      <c r="AN63" s="18"/>
    </row>
    <row r="64">
      <c r="A64" s="94" t="s">
        <v>506</v>
      </c>
      <c r="B64" s="92" t="s">
        <v>470</v>
      </c>
      <c r="C64" s="41"/>
      <c r="D64" s="41"/>
      <c r="E64" s="41"/>
      <c r="F64" s="53" t="s">
        <v>40</v>
      </c>
      <c r="G64" s="90" t="s">
        <v>377</v>
      </c>
      <c r="H64" s="53" t="s">
        <v>478</v>
      </c>
      <c r="I64" s="53" t="s">
        <v>506</v>
      </c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80"/>
      <c r="AH64" s="18"/>
      <c r="AI64" s="18"/>
      <c r="AJ64" s="18"/>
      <c r="AK64" s="18"/>
      <c r="AL64" s="18"/>
      <c r="AM64" s="18"/>
      <c r="AN64" s="18"/>
    </row>
    <row r="65">
      <c r="A65" s="94" t="s">
        <v>506</v>
      </c>
      <c r="B65" s="92" t="s">
        <v>470</v>
      </c>
      <c r="C65" s="41"/>
      <c r="D65" s="41"/>
      <c r="E65" s="41"/>
      <c r="F65" s="53" t="s">
        <v>40</v>
      </c>
      <c r="G65" s="90" t="s">
        <v>377</v>
      </c>
      <c r="H65" s="53" t="s">
        <v>478</v>
      </c>
      <c r="I65" s="53" t="s">
        <v>506</v>
      </c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80"/>
      <c r="AH65" s="18"/>
      <c r="AI65" s="18"/>
      <c r="AJ65" s="18"/>
      <c r="AK65" s="18"/>
      <c r="AL65" s="18"/>
      <c r="AM65" s="18"/>
      <c r="AN65" s="18"/>
    </row>
    <row r="66">
      <c r="A66" s="94" t="s">
        <v>506</v>
      </c>
      <c r="B66" s="92" t="s">
        <v>470</v>
      </c>
      <c r="C66" s="41"/>
      <c r="D66" s="41"/>
      <c r="E66" s="41"/>
      <c r="F66" s="53" t="s">
        <v>40</v>
      </c>
      <c r="G66" s="90" t="s">
        <v>377</v>
      </c>
      <c r="H66" s="53" t="s">
        <v>478</v>
      </c>
      <c r="I66" s="53" t="s">
        <v>506</v>
      </c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80"/>
      <c r="AH66" s="18"/>
      <c r="AI66" s="18"/>
      <c r="AJ66" s="18"/>
      <c r="AK66" s="18"/>
      <c r="AL66" s="18"/>
      <c r="AM66" s="18"/>
      <c r="AN66" s="18"/>
    </row>
    <row r="67">
      <c r="A67" s="94" t="s">
        <v>506</v>
      </c>
      <c r="B67" s="92" t="s">
        <v>470</v>
      </c>
      <c r="C67" s="41"/>
      <c r="D67" s="41"/>
      <c r="E67" s="41"/>
      <c r="F67" s="53" t="s">
        <v>40</v>
      </c>
      <c r="G67" s="90" t="s">
        <v>377</v>
      </c>
      <c r="H67" s="53" t="s">
        <v>478</v>
      </c>
      <c r="I67" s="53" t="s">
        <v>506</v>
      </c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80"/>
      <c r="AH67" s="18"/>
      <c r="AI67" s="18"/>
      <c r="AJ67" s="18"/>
      <c r="AK67" s="18"/>
      <c r="AL67" s="18"/>
      <c r="AM67" s="18"/>
      <c r="AN67" s="18"/>
    </row>
    <row r="68">
      <c r="A68" s="94" t="s">
        <v>506</v>
      </c>
      <c r="B68" s="92" t="s">
        <v>470</v>
      </c>
      <c r="C68" s="41"/>
      <c r="D68" s="41"/>
      <c r="E68" s="41"/>
      <c r="F68" s="53" t="s">
        <v>40</v>
      </c>
      <c r="G68" s="90" t="s">
        <v>377</v>
      </c>
      <c r="H68" s="53" t="s">
        <v>478</v>
      </c>
      <c r="I68" s="53" t="s">
        <v>506</v>
      </c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80"/>
      <c r="AH68" s="18"/>
      <c r="AI68" s="18"/>
      <c r="AJ68" s="18"/>
      <c r="AK68" s="18"/>
      <c r="AL68" s="18"/>
      <c r="AM68" s="18"/>
      <c r="AN68" s="18"/>
    </row>
    <row r="69">
      <c r="A69" s="94" t="s">
        <v>506</v>
      </c>
      <c r="B69" s="92" t="s">
        <v>470</v>
      </c>
      <c r="C69" s="41"/>
      <c r="D69" s="41"/>
      <c r="E69" s="41"/>
      <c r="F69" s="53" t="s">
        <v>40</v>
      </c>
      <c r="G69" s="90" t="s">
        <v>377</v>
      </c>
      <c r="H69" s="53" t="s">
        <v>478</v>
      </c>
      <c r="I69" s="53" t="s">
        <v>506</v>
      </c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80"/>
      <c r="AH69" s="18"/>
      <c r="AI69" s="18"/>
      <c r="AJ69" s="18"/>
      <c r="AK69" s="18"/>
      <c r="AL69" s="18"/>
      <c r="AM69" s="18"/>
      <c r="AN69" s="18"/>
    </row>
    <row r="70">
      <c r="A70" s="94" t="s">
        <v>506</v>
      </c>
      <c r="B70" s="92" t="s">
        <v>470</v>
      </c>
      <c r="C70" s="41"/>
      <c r="D70" s="41"/>
      <c r="E70" s="41"/>
      <c r="F70" s="53" t="s">
        <v>40</v>
      </c>
      <c r="G70" s="90" t="s">
        <v>377</v>
      </c>
      <c r="H70" s="53" t="s">
        <v>478</v>
      </c>
      <c r="I70" s="53" t="s">
        <v>506</v>
      </c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80"/>
      <c r="AH70" s="18"/>
      <c r="AI70" s="18"/>
      <c r="AJ70" s="18"/>
      <c r="AK70" s="18"/>
      <c r="AL70" s="18"/>
      <c r="AM70" s="18"/>
      <c r="AN70" s="18"/>
    </row>
    <row r="71">
      <c r="A71" s="94" t="s">
        <v>506</v>
      </c>
      <c r="B71" s="92" t="s">
        <v>470</v>
      </c>
      <c r="C71" s="41"/>
      <c r="D71" s="41"/>
      <c r="E71" s="41"/>
      <c r="F71" s="53" t="s">
        <v>40</v>
      </c>
      <c r="G71" s="90" t="s">
        <v>377</v>
      </c>
      <c r="H71" s="53" t="s">
        <v>478</v>
      </c>
      <c r="I71" s="53" t="s">
        <v>506</v>
      </c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80"/>
      <c r="AH71" s="18"/>
      <c r="AI71" s="18"/>
      <c r="AJ71" s="18"/>
      <c r="AK71" s="18"/>
      <c r="AL71" s="18"/>
      <c r="AM71" s="18"/>
      <c r="AN71" s="18"/>
    </row>
    <row r="72">
      <c r="A72" s="94" t="s">
        <v>506</v>
      </c>
      <c r="B72" s="92" t="s">
        <v>470</v>
      </c>
      <c r="C72" s="41"/>
      <c r="D72" s="41"/>
      <c r="E72" s="41"/>
      <c r="F72" s="53" t="s">
        <v>40</v>
      </c>
      <c r="G72" s="90" t="s">
        <v>509</v>
      </c>
      <c r="H72" s="53" t="s">
        <v>478</v>
      </c>
      <c r="I72" s="53" t="s">
        <v>506</v>
      </c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80"/>
      <c r="AH72" s="18"/>
      <c r="AI72" s="18"/>
      <c r="AJ72" s="18"/>
      <c r="AK72" s="18"/>
      <c r="AL72" s="18"/>
      <c r="AM72" s="18"/>
      <c r="AN72" s="18"/>
    </row>
    <row r="73">
      <c r="A73" s="94" t="s">
        <v>506</v>
      </c>
      <c r="B73" s="92" t="s">
        <v>470</v>
      </c>
      <c r="C73" s="41"/>
      <c r="D73" s="41"/>
      <c r="E73" s="41"/>
      <c r="F73" s="53" t="s">
        <v>40</v>
      </c>
      <c r="G73" s="90" t="s">
        <v>509</v>
      </c>
      <c r="H73" s="53" t="s">
        <v>478</v>
      </c>
      <c r="I73" s="53" t="s">
        <v>506</v>
      </c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80"/>
      <c r="AH73" s="18"/>
      <c r="AI73" s="18"/>
      <c r="AJ73" s="18"/>
      <c r="AK73" s="18"/>
      <c r="AL73" s="18"/>
      <c r="AM73" s="18"/>
      <c r="AN73" s="18"/>
    </row>
    <row r="74">
      <c r="A74" s="94" t="s">
        <v>506</v>
      </c>
      <c r="B74" s="92" t="s">
        <v>470</v>
      </c>
      <c r="C74" s="41"/>
      <c r="D74" s="41"/>
      <c r="E74" s="41"/>
      <c r="F74" s="53" t="s">
        <v>40</v>
      </c>
      <c r="G74" s="90" t="s">
        <v>509</v>
      </c>
      <c r="H74" s="53" t="s">
        <v>478</v>
      </c>
      <c r="I74" s="53" t="s">
        <v>506</v>
      </c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80"/>
      <c r="AH74" s="18"/>
      <c r="AI74" s="18"/>
      <c r="AJ74" s="18"/>
      <c r="AK74" s="18"/>
      <c r="AL74" s="18"/>
      <c r="AM74" s="18"/>
      <c r="AN74" s="18"/>
    </row>
    <row r="75">
      <c r="A75" s="94" t="s">
        <v>506</v>
      </c>
      <c r="B75" s="92" t="s">
        <v>470</v>
      </c>
      <c r="C75" s="41"/>
      <c r="D75" s="41"/>
      <c r="E75" s="41"/>
      <c r="F75" s="53" t="s">
        <v>40</v>
      </c>
      <c r="G75" s="90" t="s">
        <v>364</v>
      </c>
      <c r="H75" s="53" t="s">
        <v>478</v>
      </c>
      <c r="I75" s="53" t="s">
        <v>506</v>
      </c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80"/>
      <c r="AH75" s="18"/>
      <c r="AI75" s="18"/>
      <c r="AJ75" s="18"/>
      <c r="AK75" s="18"/>
      <c r="AL75" s="18"/>
      <c r="AM75" s="18"/>
      <c r="AN75" s="18"/>
    </row>
    <row r="76">
      <c r="A76" s="94" t="s">
        <v>506</v>
      </c>
      <c r="B76" s="92" t="s">
        <v>470</v>
      </c>
      <c r="C76" s="41"/>
      <c r="D76" s="41"/>
      <c r="E76" s="41"/>
      <c r="F76" s="53" t="s">
        <v>40</v>
      </c>
      <c r="G76" s="90" t="s">
        <v>364</v>
      </c>
      <c r="H76" s="53" t="s">
        <v>478</v>
      </c>
      <c r="I76" s="53" t="s">
        <v>506</v>
      </c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80"/>
      <c r="AH76" s="18"/>
      <c r="AI76" s="18"/>
      <c r="AJ76" s="18"/>
      <c r="AK76" s="18"/>
      <c r="AL76" s="18"/>
      <c r="AM76" s="18"/>
      <c r="AN76" s="18"/>
    </row>
    <row r="77">
      <c r="A77" s="94" t="s">
        <v>506</v>
      </c>
      <c r="B77" s="92" t="s">
        <v>470</v>
      </c>
      <c r="C77" s="41"/>
      <c r="D77" s="41"/>
      <c r="E77" s="41"/>
      <c r="F77" s="53" t="s">
        <v>40</v>
      </c>
      <c r="G77" s="90" t="s">
        <v>364</v>
      </c>
      <c r="H77" s="53" t="s">
        <v>478</v>
      </c>
      <c r="I77" s="53" t="s">
        <v>506</v>
      </c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80"/>
      <c r="AH77" s="18"/>
      <c r="AI77" s="18"/>
      <c r="AJ77" s="18"/>
      <c r="AK77" s="18"/>
      <c r="AL77" s="18"/>
      <c r="AM77" s="18"/>
      <c r="AN77" s="18"/>
    </row>
    <row r="78">
      <c r="A78" s="94" t="s">
        <v>506</v>
      </c>
      <c r="B78" s="92" t="s">
        <v>470</v>
      </c>
      <c r="C78" s="41"/>
      <c r="D78" s="41"/>
      <c r="E78" s="41"/>
      <c r="F78" s="53" t="s">
        <v>40</v>
      </c>
      <c r="G78" s="90" t="s">
        <v>364</v>
      </c>
      <c r="H78" s="53" t="s">
        <v>478</v>
      </c>
      <c r="I78" s="53" t="s">
        <v>506</v>
      </c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80"/>
      <c r="AH78" s="18"/>
      <c r="AI78" s="18"/>
      <c r="AJ78" s="18"/>
      <c r="AK78" s="18"/>
      <c r="AL78" s="18"/>
      <c r="AM78" s="18"/>
      <c r="AN78" s="18"/>
    </row>
    <row r="79">
      <c r="A79" s="94" t="s">
        <v>506</v>
      </c>
      <c r="B79" s="92" t="s">
        <v>470</v>
      </c>
      <c r="C79" s="41"/>
      <c r="D79" s="41"/>
      <c r="E79" s="41"/>
      <c r="F79" s="53" t="s">
        <v>40</v>
      </c>
      <c r="G79" s="90" t="s">
        <v>364</v>
      </c>
      <c r="H79" s="53" t="s">
        <v>478</v>
      </c>
      <c r="I79" s="53" t="s">
        <v>506</v>
      </c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80"/>
      <c r="AH79" s="18"/>
      <c r="AI79" s="18"/>
      <c r="AJ79" s="18"/>
      <c r="AK79" s="18"/>
      <c r="AL79" s="18"/>
      <c r="AM79" s="18"/>
      <c r="AN79" s="18"/>
    </row>
    <row r="80">
      <c r="A80" s="94" t="s">
        <v>506</v>
      </c>
      <c r="B80" s="92" t="s">
        <v>470</v>
      </c>
      <c r="C80" s="41"/>
      <c r="D80" s="41"/>
      <c r="E80" s="41"/>
      <c r="F80" s="53" t="s">
        <v>40</v>
      </c>
      <c r="G80" s="90" t="s">
        <v>364</v>
      </c>
      <c r="H80" s="53" t="s">
        <v>478</v>
      </c>
      <c r="I80" s="53" t="s">
        <v>506</v>
      </c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80"/>
      <c r="AH80" s="18"/>
      <c r="AI80" s="18"/>
      <c r="AJ80" s="18"/>
      <c r="AK80" s="18"/>
      <c r="AL80" s="18"/>
      <c r="AM80" s="18"/>
      <c r="AN80" s="18"/>
    </row>
    <row r="81">
      <c r="A81" s="94" t="s">
        <v>506</v>
      </c>
      <c r="B81" s="92" t="s">
        <v>470</v>
      </c>
      <c r="C81" s="41"/>
      <c r="D81" s="41"/>
      <c r="E81" s="41"/>
      <c r="F81" s="53" t="s">
        <v>40</v>
      </c>
      <c r="G81" s="90" t="s">
        <v>485</v>
      </c>
      <c r="H81" s="53" t="s">
        <v>478</v>
      </c>
      <c r="I81" s="53" t="s">
        <v>506</v>
      </c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80"/>
      <c r="AH81" s="18"/>
      <c r="AI81" s="18"/>
      <c r="AJ81" s="18"/>
      <c r="AK81" s="18"/>
      <c r="AL81" s="18"/>
      <c r="AM81" s="18"/>
      <c r="AN81" s="18"/>
    </row>
    <row r="82">
      <c r="A82" s="94" t="s">
        <v>506</v>
      </c>
      <c r="B82" s="92" t="s">
        <v>470</v>
      </c>
      <c r="C82" s="41"/>
      <c r="D82" s="41"/>
      <c r="E82" s="41"/>
      <c r="F82" s="53" t="s">
        <v>40</v>
      </c>
      <c r="G82" s="90" t="s">
        <v>485</v>
      </c>
      <c r="H82" s="53" t="s">
        <v>478</v>
      </c>
      <c r="I82" s="53" t="s">
        <v>506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80"/>
      <c r="AH82" s="18"/>
      <c r="AI82" s="18"/>
      <c r="AJ82" s="18"/>
      <c r="AK82" s="18"/>
      <c r="AL82" s="18"/>
      <c r="AM82" s="18"/>
      <c r="AN82" s="18"/>
    </row>
    <row r="83">
      <c r="A83" s="94" t="s">
        <v>506</v>
      </c>
      <c r="B83" s="92" t="s">
        <v>470</v>
      </c>
      <c r="C83" s="41"/>
      <c r="D83" s="41"/>
      <c r="E83" s="41"/>
      <c r="F83" s="53" t="s">
        <v>40</v>
      </c>
      <c r="G83" s="90" t="s">
        <v>485</v>
      </c>
      <c r="H83" s="53" t="s">
        <v>478</v>
      </c>
      <c r="I83" s="53" t="s">
        <v>506</v>
      </c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80"/>
      <c r="AH83" s="18"/>
      <c r="AI83" s="18"/>
      <c r="AJ83" s="18"/>
      <c r="AK83" s="18"/>
      <c r="AL83" s="18"/>
      <c r="AM83" s="18"/>
      <c r="AN83" s="18"/>
    </row>
    <row r="84">
      <c r="A84" s="94" t="s">
        <v>506</v>
      </c>
      <c r="B84" s="92" t="s">
        <v>470</v>
      </c>
      <c r="C84" s="41"/>
      <c r="D84" s="41"/>
      <c r="E84" s="41"/>
      <c r="F84" s="53" t="s">
        <v>40</v>
      </c>
      <c r="G84" s="90" t="s">
        <v>485</v>
      </c>
      <c r="H84" s="53" t="s">
        <v>478</v>
      </c>
      <c r="I84" s="53" t="s">
        <v>506</v>
      </c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80"/>
      <c r="AH84" s="18"/>
      <c r="AI84" s="18"/>
      <c r="AJ84" s="18"/>
      <c r="AK84" s="18"/>
      <c r="AL84" s="18"/>
      <c r="AM84" s="18"/>
      <c r="AN84" s="18"/>
    </row>
    <row r="85">
      <c r="A85" s="94" t="s">
        <v>506</v>
      </c>
      <c r="B85" s="92" t="s">
        <v>470</v>
      </c>
      <c r="C85" s="41"/>
      <c r="D85" s="41"/>
      <c r="E85" s="41"/>
      <c r="F85" s="53" t="s">
        <v>40</v>
      </c>
      <c r="G85" s="90" t="s">
        <v>485</v>
      </c>
      <c r="H85" s="53" t="s">
        <v>478</v>
      </c>
      <c r="I85" s="53" t="s">
        <v>506</v>
      </c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80"/>
      <c r="AH85" s="18"/>
      <c r="AI85" s="18"/>
      <c r="AJ85" s="18"/>
      <c r="AK85" s="18"/>
      <c r="AL85" s="18"/>
      <c r="AM85" s="18"/>
      <c r="AN85" s="18"/>
    </row>
    <row r="86">
      <c r="A86" s="94" t="s">
        <v>506</v>
      </c>
      <c r="B86" s="92" t="s">
        <v>470</v>
      </c>
      <c r="C86" s="41"/>
      <c r="D86" s="41"/>
      <c r="E86" s="41"/>
      <c r="F86" s="53" t="s">
        <v>40</v>
      </c>
      <c r="G86" s="90" t="s">
        <v>485</v>
      </c>
      <c r="H86" s="53" t="s">
        <v>478</v>
      </c>
      <c r="I86" s="53" t="s">
        <v>506</v>
      </c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80"/>
      <c r="AH86" s="18"/>
      <c r="AI86" s="18"/>
      <c r="AJ86" s="18"/>
      <c r="AK86" s="18"/>
      <c r="AL86" s="18"/>
      <c r="AM86" s="18"/>
      <c r="AN86" s="18"/>
    </row>
    <row r="87">
      <c r="A87" s="94" t="s">
        <v>506</v>
      </c>
      <c r="B87" s="92" t="s">
        <v>470</v>
      </c>
      <c r="C87" s="41"/>
      <c r="D87" s="41"/>
      <c r="E87" s="41"/>
      <c r="F87" s="53" t="s">
        <v>40</v>
      </c>
      <c r="G87" s="90" t="s">
        <v>485</v>
      </c>
      <c r="H87" s="53" t="s">
        <v>478</v>
      </c>
      <c r="I87" s="53" t="s">
        <v>506</v>
      </c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80"/>
      <c r="AH87" s="18"/>
      <c r="AI87" s="18"/>
      <c r="AJ87" s="18"/>
      <c r="AK87" s="18"/>
      <c r="AL87" s="18"/>
      <c r="AM87" s="18"/>
      <c r="AN87" s="18"/>
    </row>
    <row r="88">
      <c r="A88" s="94" t="s">
        <v>506</v>
      </c>
      <c r="B88" s="92" t="s">
        <v>470</v>
      </c>
      <c r="C88" s="41"/>
      <c r="D88" s="41"/>
      <c r="E88" s="41"/>
      <c r="F88" s="53" t="s">
        <v>40</v>
      </c>
      <c r="G88" s="90" t="s">
        <v>485</v>
      </c>
      <c r="H88" s="53" t="s">
        <v>478</v>
      </c>
      <c r="I88" s="53" t="s">
        <v>506</v>
      </c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80"/>
      <c r="AH88" s="18"/>
      <c r="AI88" s="18"/>
      <c r="AJ88" s="18"/>
      <c r="AK88" s="18"/>
      <c r="AL88" s="18"/>
      <c r="AM88" s="18"/>
      <c r="AN88" s="18"/>
    </row>
    <row r="89">
      <c r="A89" s="94" t="s">
        <v>506</v>
      </c>
      <c r="B89" s="92" t="s">
        <v>470</v>
      </c>
      <c r="C89" s="41"/>
      <c r="D89" s="41"/>
      <c r="E89" s="41"/>
      <c r="F89" s="53" t="s">
        <v>40</v>
      </c>
      <c r="G89" s="90" t="s">
        <v>414</v>
      </c>
      <c r="H89" s="53" t="s">
        <v>478</v>
      </c>
      <c r="I89" s="53" t="s">
        <v>506</v>
      </c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80"/>
      <c r="AH89" s="18"/>
      <c r="AI89" s="18"/>
      <c r="AJ89" s="18"/>
      <c r="AK89" s="18"/>
      <c r="AL89" s="18"/>
      <c r="AM89" s="18"/>
      <c r="AN89" s="18"/>
    </row>
    <row r="90">
      <c r="A90" s="94" t="s">
        <v>506</v>
      </c>
      <c r="B90" s="92" t="s">
        <v>470</v>
      </c>
      <c r="C90" s="41"/>
      <c r="D90" s="41"/>
      <c r="E90" s="41"/>
      <c r="F90" s="53" t="s">
        <v>40</v>
      </c>
      <c r="G90" s="90" t="s">
        <v>414</v>
      </c>
      <c r="H90" s="53" t="s">
        <v>478</v>
      </c>
      <c r="I90" s="53" t="s">
        <v>506</v>
      </c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80"/>
      <c r="AH90" s="18"/>
      <c r="AI90" s="18"/>
      <c r="AJ90" s="18"/>
      <c r="AK90" s="18"/>
      <c r="AL90" s="18"/>
      <c r="AM90" s="18"/>
      <c r="AN90" s="18"/>
    </row>
    <row r="91">
      <c r="A91" s="94" t="s">
        <v>506</v>
      </c>
      <c r="B91" s="92" t="s">
        <v>470</v>
      </c>
      <c r="C91" s="41"/>
      <c r="D91" s="41"/>
      <c r="E91" s="41"/>
      <c r="F91" s="53" t="s">
        <v>40</v>
      </c>
      <c r="G91" s="90" t="s">
        <v>414</v>
      </c>
      <c r="H91" s="53" t="s">
        <v>478</v>
      </c>
      <c r="I91" s="53" t="s">
        <v>506</v>
      </c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80"/>
      <c r="AH91" s="18"/>
      <c r="AI91" s="18"/>
      <c r="AJ91" s="18"/>
      <c r="AK91" s="18"/>
      <c r="AL91" s="18"/>
      <c r="AM91" s="18"/>
      <c r="AN91" s="18"/>
    </row>
    <row r="92">
      <c r="A92" s="94" t="s">
        <v>506</v>
      </c>
      <c r="B92" s="92" t="s">
        <v>470</v>
      </c>
      <c r="C92" s="41"/>
      <c r="D92" s="41"/>
      <c r="E92" s="41"/>
      <c r="F92" s="53" t="s">
        <v>40</v>
      </c>
      <c r="G92" s="90" t="s">
        <v>414</v>
      </c>
      <c r="H92" s="53" t="s">
        <v>478</v>
      </c>
      <c r="I92" s="53" t="s">
        <v>506</v>
      </c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80"/>
      <c r="AH92" s="18"/>
      <c r="AI92" s="18"/>
      <c r="AJ92" s="18"/>
      <c r="AK92" s="18"/>
      <c r="AL92" s="18"/>
      <c r="AM92" s="18"/>
      <c r="AN92" s="18"/>
    </row>
    <row r="93">
      <c r="A93" s="94" t="s">
        <v>506</v>
      </c>
      <c r="B93" s="92" t="s">
        <v>470</v>
      </c>
      <c r="C93" s="41"/>
      <c r="D93" s="41"/>
      <c r="E93" s="41"/>
      <c r="F93" s="53" t="s">
        <v>40</v>
      </c>
      <c r="G93" s="90" t="s">
        <v>414</v>
      </c>
      <c r="H93" s="53" t="s">
        <v>478</v>
      </c>
      <c r="I93" s="53" t="s">
        <v>506</v>
      </c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80"/>
      <c r="AH93" s="18"/>
      <c r="AI93" s="18"/>
      <c r="AJ93" s="18"/>
      <c r="AK93" s="18"/>
      <c r="AL93" s="18"/>
      <c r="AM93" s="18"/>
      <c r="AN93" s="18"/>
    </row>
    <row r="94">
      <c r="A94" s="94" t="s">
        <v>506</v>
      </c>
      <c r="B94" s="92" t="s">
        <v>470</v>
      </c>
      <c r="C94" s="41"/>
      <c r="D94" s="41"/>
      <c r="E94" s="41"/>
      <c r="F94" s="53" t="s">
        <v>40</v>
      </c>
      <c r="G94" s="90" t="s">
        <v>414</v>
      </c>
      <c r="H94" s="53" t="s">
        <v>478</v>
      </c>
      <c r="I94" s="53" t="s">
        <v>506</v>
      </c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80"/>
      <c r="AH94" s="18"/>
      <c r="AI94" s="18"/>
      <c r="AJ94" s="18"/>
      <c r="AK94" s="18"/>
      <c r="AL94" s="18"/>
      <c r="AM94" s="18"/>
      <c r="AN94" s="18"/>
    </row>
    <row r="95">
      <c r="A95" s="94" t="s">
        <v>506</v>
      </c>
      <c r="B95" s="92" t="s">
        <v>470</v>
      </c>
      <c r="C95" s="41"/>
      <c r="D95" s="41"/>
      <c r="E95" s="41"/>
      <c r="F95" s="53" t="s">
        <v>40</v>
      </c>
      <c r="G95" s="90" t="s">
        <v>414</v>
      </c>
      <c r="H95" s="53" t="s">
        <v>478</v>
      </c>
      <c r="I95" s="53" t="s">
        <v>506</v>
      </c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80"/>
      <c r="AH95" s="18"/>
      <c r="AI95" s="18"/>
      <c r="AJ95" s="18"/>
      <c r="AK95" s="18"/>
      <c r="AL95" s="18"/>
      <c r="AM95" s="18"/>
      <c r="AN95" s="18"/>
    </row>
    <row r="96">
      <c r="A96" s="94" t="s">
        <v>506</v>
      </c>
      <c r="B96" s="92" t="s">
        <v>470</v>
      </c>
      <c r="C96" s="41"/>
      <c r="D96" s="41"/>
      <c r="E96" s="41"/>
      <c r="F96" s="53" t="s">
        <v>40</v>
      </c>
      <c r="G96" s="90" t="s">
        <v>414</v>
      </c>
      <c r="H96" s="53" t="s">
        <v>478</v>
      </c>
      <c r="I96" s="53" t="s">
        <v>506</v>
      </c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80"/>
      <c r="AH96" s="18"/>
      <c r="AI96" s="18"/>
      <c r="AJ96" s="18"/>
      <c r="AK96" s="18"/>
      <c r="AL96" s="18"/>
      <c r="AM96" s="18"/>
      <c r="AN96" s="18"/>
    </row>
    <row r="97">
      <c r="A97" s="94" t="s">
        <v>506</v>
      </c>
      <c r="B97" s="92" t="s">
        <v>470</v>
      </c>
      <c r="C97" s="41"/>
      <c r="D97" s="41"/>
      <c r="E97" s="41"/>
      <c r="F97" s="53" t="s">
        <v>40</v>
      </c>
      <c r="G97" s="90" t="s">
        <v>377</v>
      </c>
      <c r="H97" s="53" t="s">
        <v>478</v>
      </c>
      <c r="I97" s="53" t="s">
        <v>506</v>
      </c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80"/>
      <c r="AH97" s="18"/>
      <c r="AI97" s="18"/>
      <c r="AJ97" s="18"/>
      <c r="AK97" s="18"/>
      <c r="AL97" s="18"/>
      <c r="AM97" s="18"/>
      <c r="AN97" s="18"/>
    </row>
    <row r="98">
      <c r="A98" s="94" t="s">
        <v>506</v>
      </c>
      <c r="B98" s="92" t="s">
        <v>470</v>
      </c>
      <c r="C98" s="41"/>
      <c r="D98" s="41"/>
      <c r="E98" s="41"/>
      <c r="F98" s="53" t="s">
        <v>40</v>
      </c>
      <c r="G98" s="90" t="s">
        <v>377</v>
      </c>
      <c r="H98" s="53" t="s">
        <v>478</v>
      </c>
      <c r="I98" s="53" t="s">
        <v>506</v>
      </c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80"/>
      <c r="AH98" s="18"/>
      <c r="AI98" s="18"/>
      <c r="AJ98" s="18"/>
      <c r="AK98" s="18"/>
      <c r="AL98" s="18"/>
      <c r="AM98" s="18"/>
      <c r="AN98" s="18"/>
    </row>
    <row r="99">
      <c r="A99" s="94" t="s">
        <v>506</v>
      </c>
      <c r="B99" s="92" t="s">
        <v>470</v>
      </c>
      <c r="C99" s="41"/>
      <c r="D99" s="41"/>
      <c r="E99" s="41"/>
      <c r="F99" s="53" t="s">
        <v>40</v>
      </c>
      <c r="G99" s="90" t="s">
        <v>509</v>
      </c>
      <c r="H99" s="53" t="s">
        <v>478</v>
      </c>
      <c r="I99" s="53" t="s">
        <v>506</v>
      </c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80"/>
      <c r="AH99" s="18"/>
      <c r="AI99" s="18"/>
      <c r="AJ99" s="18"/>
      <c r="AK99" s="18"/>
      <c r="AL99" s="18"/>
      <c r="AM99" s="18"/>
      <c r="AN99" s="18"/>
    </row>
    <row r="100">
      <c r="A100" s="94" t="s">
        <v>506</v>
      </c>
      <c r="B100" s="92" t="s">
        <v>470</v>
      </c>
      <c r="C100" s="41"/>
      <c r="D100" s="41"/>
      <c r="E100" s="41"/>
      <c r="F100" s="53" t="s">
        <v>40</v>
      </c>
      <c r="G100" s="90" t="s">
        <v>509</v>
      </c>
      <c r="H100" s="53" t="s">
        <v>478</v>
      </c>
      <c r="I100" s="53" t="s">
        <v>506</v>
      </c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80"/>
      <c r="AH100" s="18"/>
      <c r="AI100" s="18"/>
      <c r="AJ100" s="18"/>
      <c r="AK100" s="18"/>
      <c r="AL100" s="18"/>
      <c r="AM100" s="18"/>
      <c r="AN100" s="18"/>
    </row>
    <row r="101">
      <c r="A101" s="94" t="s">
        <v>506</v>
      </c>
      <c r="B101" s="92" t="s">
        <v>470</v>
      </c>
      <c r="C101" s="41"/>
      <c r="D101" s="41"/>
      <c r="E101" s="41"/>
      <c r="F101" s="53" t="s">
        <v>40</v>
      </c>
      <c r="G101" s="90" t="s">
        <v>485</v>
      </c>
      <c r="H101" s="53" t="s">
        <v>478</v>
      </c>
      <c r="I101" s="53" t="s">
        <v>506</v>
      </c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80"/>
      <c r="AH101" s="18"/>
      <c r="AI101" s="18"/>
      <c r="AJ101" s="18"/>
      <c r="AK101" s="18"/>
      <c r="AL101" s="18"/>
      <c r="AM101" s="18"/>
      <c r="AN101" s="18"/>
    </row>
    <row r="102">
      <c r="A102" s="94" t="s">
        <v>506</v>
      </c>
      <c r="B102" s="92" t="s">
        <v>470</v>
      </c>
      <c r="C102" s="41"/>
      <c r="D102" s="41"/>
      <c r="E102" s="41"/>
      <c r="F102" s="53" t="s">
        <v>40</v>
      </c>
      <c r="G102" s="90" t="s">
        <v>485</v>
      </c>
      <c r="H102" s="53" t="s">
        <v>478</v>
      </c>
      <c r="I102" s="53" t="s">
        <v>506</v>
      </c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80"/>
      <c r="AH102" s="18"/>
      <c r="AI102" s="18"/>
      <c r="AJ102" s="18"/>
      <c r="AK102" s="18"/>
      <c r="AL102" s="18"/>
      <c r="AM102" s="18"/>
      <c r="AN102" s="18"/>
    </row>
    <row r="103">
      <c r="A103" s="94" t="s">
        <v>506</v>
      </c>
      <c r="B103" s="92" t="s">
        <v>470</v>
      </c>
      <c r="C103" s="41"/>
      <c r="D103" s="41"/>
      <c r="E103" s="41"/>
      <c r="F103" s="53" t="s">
        <v>40</v>
      </c>
      <c r="G103" s="90" t="s">
        <v>485</v>
      </c>
      <c r="H103" s="53" t="s">
        <v>478</v>
      </c>
      <c r="I103" s="53" t="s">
        <v>506</v>
      </c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80"/>
      <c r="AH103" s="18"/>
      <c r="AI103" s="18"/>
      <c r="AJ103" s="18"/>
      <c r="AK103" s="18"/>
      <c r="AL103" s="18"/>
      <c r="AM103" s="18"/>
      <c r="AN103" s="18"/>
    </row>
    <row r="104">
      <c r="A104" s="94" t="s">
        <v>506</v>
      </c>
      <c r="B104" s="92" t="s">
        <v>470</v>
      </c>
      <c r="C104" s="41"/>
      <c r="D104" s="41"/>
      <c r="E104" s="41"/>
      <c r="F104" s="53" t="s">
        <v>40</v>
      </c>
      <c r="G104" s="90" t="s">
        <v>485</v>
      </c>
      <c r="H104" s="53" t="s">
        <v>478</v>
      </c>
      <c r="I104" s="53" t="s">
        <v>506</v>
      </c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80"/>
      <c r="AH104" s="18"/>
      <c r="AI104" s="18"/>
      <c r="AJ104" s="18"/>
      <c r="AK104" s="18"/>
      <c r="AL104" s="18"/>
      <c r="AM104" s="18"/>
      <c r="AN104" s="18"/>
    </row>
    <row r="105">
      <c r="A105" s="94" t="s">
        <v>510</v>
      </c>
      <c r="B105" s="92" t="s">
        <v>470</v>
      </c>
      <c r="C105" s="41"/>
      <c r="D105" s="41"/>
      <c r="E105" s="41"/>
      <c r="F105" s="53" t="s">
        <v>511</v>
      </c>
      <c r="G105" s="90" t="s">
        <v>512</v>
      </c>
      <c r="H105" s="53" t="s">
        <v>478</v>
      </c>
      <c r="I105" s="53" t="s">
        <v>506</v>
      </c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37" t="s">
        <v>45</v>
      </c>
      <c r="AB105" s="41"/>
      <c r="AC105" s="98">
        <v>45941.0</v>
      </c>
      <c r="AD105" s="37" t="s">
        <v>71</v>
      </c>
      <c r="AE105" s="41"/>
      <c r="AF105" s="41"/>
      <c r="AG105" s="80"/>
      <c r="AH105" s="18"/>
      <c r="AI105" s="18"/>
      <c r="AJ105" s="18"/>
      <c r="AK105" s="18"/>
      <c r="AL105" s="18"/>
      <c r="AM105" s="18"/>
      <c r="AN105" s="18"/>
    </row>
    <row r="106">
      <c r="A106" s="94" t="s">
        <v>510</v>
      </c>
      <c r="B106" s="92" t="s">
        <v>470</v>
      </c>
      <c r="C106" s="41"/>
      <c r="D106" s="41"/>
      <c r="E106" s="41"/>
      <c r="F106" s="53" t="s">
        <v>511</v>
      </c>
      <c r="G106" s="90" t="s">
        <v>512</v>
      </c>
      <c r="H106" s="53" t="s">
        <v>478</v>
      </c>
      <c r="I106" s="53" t="s">
        <v>506</v>
      </c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37" t="s">
        <v>45</v>
      </c>
      <c r="AB106" s="41"/>
      <c r="AC106" s="98">
        <v>45941.0</v>
      </c>
      <c r="AD106" s="37" t="s">
        <v>71</v>
      </c>
      <c r="AE106" s="41"/>
      <c r="AF106" s="41"/>
      <c r="AG106" s="80"/>
      <c r="AH106" s="18"/>
      <c r="AI106" s="18"/>
      <c r="AJ106" s="18"/>
      <c r="AK106" s="18"/>
      <c r="AL106" s="18"/>
      <c r="AM106" s="18"/>
      <c r="AN106" s="18"/>
    </row>
    <row r="107">
      <c r="A107" s="94" t="s">
        <v>510</v>
      </c>
      <c r="B107" s="92" t="s">
        <v>470</v>
      </c>
      <c r="C107" s="41"/>
      <c r="D107" s="41"/>
      <c r="E107" s="41"/>
      <c r="F107" s="53" t="s">
        <v>511</v>
      </c>
      <c r="G107" s="90" t="s">
        <v>512</v>
      </c>
      <c r="H107" s="53" t="s">
        <v>478</v>
      </c>
      <c r="I107" s="53" t="s">
        <v>506</v>
      </c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37" t="s">
        <v>45</v>
      </c>
      <c r="AB107" s="41"/>
      <c r="AC107" s="98">
        <v>45941.0</v>
      </c>
      <c r="AD107" s="37" t="s">
        <v>71</v>
      </c>
      <c r="AE107" s="41"/>
      <c r="AF107" s="41"/>
      <c r="AG107" s="80"/>
      <c r="AH107" s="18"/>
      <c r="AI107" s="18"/>
      <c r="AJ107" s="18"/>
      <c r="AK107" s="18"/>
      <c r="AL107" s="18"/>
      <c r="AM107" s="18"/>
      <c r="AN107" s="18"/>
    </row>
    <row r="108">
      <c r="A108" s="94" t="s">
        <v>513</v>
      </c>
      <c r="B108" s="99" t="s">
        <v>470</v>
      </c>
      <c r="C108" s="41"/>
      <c r="D108" s="41"/>
      <c r="E108" s="41"/>
      <c r="F108" s="53" t="s">
        <v>326</v>
      </c>
      <c r="G108" s="90" t="s">
        <v>377</v>
      </c>
      <c r="H108" s="53" t="s">
        <v>478</v>
      </c>
      <c r="I108" s="53" t="s">
        <v>506</v>
      </c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37" t="s">
        <v>45</v>
      </c>
      <c r="AB108" s="41"/>
      <c r="AC108" s="98">
        <v>45941.0</v>
      </c>
      <c r="AD108" s="37" t="s">
        <v>71</v>
      </c>
      <c r="AE108" s="41"/>
      <c r="AF108" s="41"/>
      <c r="AG108" s="80"/>
      <c r="AH108" s="18"/>
      <c r="AI108" s="18"/>
      <c r="AJ108" s="18"/>
      <c r="AK108" s="18"/>
      <c r="AL108" s="18"/>
      <c r="AM108" s="18"/>
      <c r="AN108" s="18"/>
    </row>
    <row r="109">
      <c r="A109" s="94" t="s">
        <v>513</v>
      </c>
      <c r="B109" s="99" t="s">
        <v>470</v>
      </c>
      <c r="C109" s="41"/>
      <c r="D109" s="41"/>
      <c r="E109" s="41"/>
      <c r="F109" s="53" t="s">
        <v>326</v>
      </c>
      <c r="G109" s="90" t="s">
        <v>414</v>
      </c>
      <c r="H109" s="53" t="s">
        <v>478</v>
      </c>
      <c r="I109" s="53" t="s">
        <v>506</v>
      </c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37" t="s">
        <v>45</v>
      </c>
      <c r="AB109" s="41"/>
      <c r="AC109" s="98">
        <v>45941.0</v>
      </c>
      <c r="AD109" s="37" t="s">
        <v>71</v>
      </c>
      <c r="AE109" s="41"/>
      <c r="AF109" s="41"/>
      <c r="AG109" s="80"/>
      <c r="AH109" s="18"/>
      <c r="AI109" s="18"/>
      <c r="AJ109" s="18"/>
      <c r="AK109" s="18"/>
      <c r="AL109" s="18"/>
      <c r="AM109" s="18"/>
      <c r="AN109" s="18"/>
    </row>
    <row r="110">
      <c r="A110" s="94" t="s">
        <v>513</v>
      </c>
      <c r="B110" s="99" t="s">
        <v>470</v>
      </c>
      <c r="C110" s="41"/>
      <c r="D110" s="41"/>
      <c r="E110" s="41"/>
      <c r="F110" s="53" t="s">
        <v>326</v>
      </c>
      <c r="G110" s="90" t="s">
        <v>508</v>
      </c>
      <c r="H110" s="53" t="s">
        <v>478</v>
      </c>
      <c r="I110" s="53" t="s">
        <v>506</v>
      </c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37" t="s">
        <v>45</v>
      </c>
      <c r="AB110" s="41"/>
      <c r="AC110" s="98">
        <v>45941.0</v>
      </c>
      <c r="AD110" s="37" t="s">
        <v>71</v>
      </c>
      <c r="AE110" s="41"/>
      <c r="AF110" s="41"/>
      <c r="AG110" s="80"/>
      <c r="AH110" s="18"/>
      <c r="AI110" s="18"/>
      <c r="AJ110" s="18"/>
      <c r="AK110" s="18"/>
      <c r="AL110" s="18"/>
      <c r="AM110" s="18"/>
      <c r="AN110" s="18"/>
    </row>
    <row r="111">
      <c r="A111" s="94" t="s">
        <v>514</v>
      </c>
      <c r="B111" s="99" t="s">
        <v>470</v>
      </c>
      <c r="C111" s="41"/>
      <c r="D111" s="41"/>
      <c r="E111" s="98">
        <v>45773.0</v>
      </c>
      <c r="F111" s="53" t="s">
        <v>326</v>
      </c>
      <c r="G111" s="90" t="s">
        <v>340</v>
      </c>
      <c r="H111" s="53" t="s">
        <v>478</v>
      </c>
      <c r="I111" s="53" t="s">
        <v>506</v>
      </c>
      <c r="J111" s="37">
        <v>9116.0</v>
      </c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37" t="s">
        <v>45</v>
      </c>
      <c r="AB111" s="41"/>
      <c r="AC111" s="98">
        <v>45941.0</v>
      </c>
      <c r="AD111" s="37" t="s">
        <v>71</v>
      </c>
      <c r="AE111" s="41"/>
      <c r="AF111" s="41"/>
      <c r="AG111" s="80"/>
      <c r="AH111" s="18"/>
      <c r="AI111" s="18"/>
      <c r="AJ111" s="18"/>
      <c r="AK111" s="18"/>
      <c r="AL111" s="18"/>
      <c r="AM111" s="18"/>
      <c r="AN111" s="18"/>
    </row>
    <row r="112">
      <c r="A112" s="94" t="s">
        <v>514</v>
      </c>
      <c r="B112" s="99" t="s">
        <v>470</v>
      </c>
      <c r="C112" s="41"/>
      <c r="D112" s="41"/>
      <c r="E112" s="98">
        <v>45773.0</v>
      </c>
      <c r="F112" s="53" t="s">
        <v>326</v>
      </c>
      <c r="G112" s="90" t="s">
        <v>340</v>
      </c>
      <c r="H112" s="53" t="s">
        <v>478</v>
      </c>
      <c r="I112" s="53" t="s">
        <v>506</v>
      </c>
      <c r="J112" s="37">
        <v>9116.0</v>
      </c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37" t="s">
        <v>45</v>
      </c>
      <c r="AB112" s="41"/>
      <c r="AC112" s="98">
        <v>45941.0</v>
      </c>
      <c r="AD112" s="37" t="s">
        <v>71</v>
      </c>
      <c r="AE112" s="41"/>
      <c r="AF112" s="41"/>
      <c r="AG112" s="80"/>
      <c r="AH112" s="18"/>
      <c r="AI112" s="18"/>
      <c r="AJ112" s="18"/>
      <c r="AK112" s="18"/>
      <c r="AL112" s="18"/>
      <c r="AM112" s="18"/>
      <c r="AN112" s="18"/>
    </row>
    <row r="113">
      <c r="A113" s="94" t="s">
        <v>515</v>
      </c>
      <c r="B113" s="99" t="s">
        <v>470</v>
      </c>
      <c r="C113" s="41"/>
      <c r="D113" s="41"/>
      <c r="E113" s="41"/>
      <c r="F113" s="53" t="s">
        <v>326</v>
      </c>
      <c r="G113" s="90" t="s">
        <v>516</v>
      </c>
      <c r="H113" s="53" t="s">
        <v>478</v>
      </c>
      <c r="I113" s="53" t="s">
        <v>506</v>
      </c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37" t="s">
        <v>45</v>
      </c>
      <c r="AB113" s="41"/>
      <c r="AC113" s="98">
        <v>45941.0</v>
      </c>
      <c r="AD113" s="37" t="s">
        <v>71</v>
      </c>
      <c r="AE113" s="41"/>
      <c r="AF113" s="41"/>
      <c r="AG113" s="80"/>
      <c r="AH113" s="18"/>
      <c r="AI113" s="18"/>
      <c r="AJ113" s="18"/>
      <c r="AK113" s="18"/>
      <c r="AL113" s="18"/>
      <c r="AM113" s="18"/>
      <c r="AN113" s="18"/>
    </row>
    <row r="114">
      <c r="A114" s="94" t="s">
        <v>515</v>
      </c>
      <c r="B114" s="99" t="s">
        <v>470</v>
      </c>
      <c r="C114" s="41"/>
      <c r="D114" s="41"/>
      <c r="E114" s="41"/>
      <c r="F114" s="53" t="s">
        <v>326</v>
      </c>
      <c r="G114" s="90" t="s">
        <v>516</v>
      </c>
      <c r="H114" s="53" t="s">
        <v>478</v>
      </c>
      <c r="I114" s="53" t="s">
        <v>506</v>
      </c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37" t="s">
        <v>45</v>
      </c>
      <c r="AB114" s="41"/>
      <c r="AC114" s="98">
        <v>45941.0</v>
      </c>
      <c r="AD114" s="37" t="s">
        <v>71</v>
      </c>
      <c r="AE114" s="41"/>
      <c r="AF114" s="41"/>
      <c r="AG114" s="80"/>
      <c r="AH114" s="18"/>
      <c r="AI114" s="18"/>
      <c r="AJ114" s="18"/>
      <c r="AK114" s="18"/>
      <c r="AL114" s="18"/>
      <c r="AM114" s="18"/>
      <c r="AN114" s="18"/>
    </row>
    <row r="115">
      <c r="A115" s="94" t="s">
        <v>517</v>
      </c>
      <c r="B115" s="99" t="s">
        <v>470</v>
      </c>
      <c r="C115" s="41"/>
      <c r="D115" s="41"/>
      <c r="E115" s="41"/>
      <c r="F115" s="53" t="s">
        <v>480</v>
      </c>
      <c r="G115" s="90" t="s">
        <v>516</v>
      </c>
      <c r="H115" s="53" t="s">
        <v>478</v>
      </c>
      <c r="I115" s="53" t="s">
        <v>506</v>
      </c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37" t="s">
        <v>45</v>
      </c>
      <c r="AB115" s="41"/>
      <c r="AC115" s="98">
        <v>45941.0</v>
      </c>
      <c r="AD115" s="37" t="s">
        <v>71</v>
      </c>
      <c r="AE115" s="41"/>
      <c r="AF115" s="41"/>
      <c r="AG115" s="80"/>
      <c r="AH115" s="18"/>
      <c r="AI115" s="18"/>
      <c r="AJ115" s="18"/>
      <c r="AK115" s="18"/>
      <c r="AL115" s="18"/>
      <c r="AM115" s="18"/>
      <c r="AN115" s="18"/>
    </row>
    <row r="116">
      <c r="A116" s="94" t="s">
        <v>518</v>
      </c>
      <c r="B116" s="99" t="s">
        <v>470</v>
      </c>
      <c r="C116" s="41"/>
      <c r="D116" s="41"/>
      <c r="E116" s="41"/>
      <c r="F116" s="53" t="s">
        <v>480</v>
      </c>
      <c r="G116" s="90" t="s">
        <v>516</v>
      </c>
      <c r="H116" s="53" t="s">
        <v>478</v>
      </c>
      <c r="I116" s="53" t="s">
        <v>506</v>
      </c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37" t="s">
        <v>45</v>
      </c>
      <c r="AB116" s="41"/>
      <c r="AC116" s="98">
        <v>45941.0</v>
      </c>
      <c r="AD116" s="37" t="s">
        <v>71</v>
      </c>
      <c r="AE116" s="41"/>
      <c r="AF116" s="41"/>
      <c r="AG116" s="80"/>
      <c r="AH116" s="18"/>
      <c r="AI116" s="18"/>
      <c r="AJ116" s="18"/>
      <c r="AK116" s="18"/>
      <c r="AL116" s="18"/>
      <c r="AM116" s="18"/>
      <c r="AN116" s="18"/>
    </row>
    <row r="117">
      <c r="A117" s="94" t="s">
        <v>519</v>
      </c>
      <c r="B117" s="99" t="s">
        <v>470</v>
      </c>
      <c r="C117" s="41"/>
      <c r="D117" s="41"/>
      <c r="E117" s="41"/>
      <c r="F117" s="53" t="s">
        <v>326</v>
      </c>
      <c r="G117" s="90" t="s">
        <v>516</v>
      </c>
      <c r="H117" s="53" t="s">
        <v>478</v>
      </c>
      <c r="I117" s="53" t="s">
        <v>506</v>
      </c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37" t="s">
        <v>45</v>
      </c>
      <c r="AB117" s="41"/>
      <c r="AC117" s="98">
        <v>45941.0</v>
      </c>
      <c r="AD117" s="37" t="s">
        <v>71</v>
      </c>
      <c r="AE117" s="41"/>
      <c r="AF117" s="41"/>
      <c r="AG117" s="80"/>
      <c r="AH117" s="18"/>
      <c r="AI117" s="18"/>
      <c r="AJ117" s="18"/>
      <c r="AK117" s="18"/>
      <c r="AL117" s="18"/>
      <c r="AM117" s="18"/>
      <c r="AN117" s="18"/>
    </row>
    <row r="118">
      <c r="A118" s="94" t="s">
        <v>520</v>
      </c>
      <c r="B118" s="99" t="s">
        <v>470</v>
      </c>
      <c r="C118" s="41"/>
      <c r="D118" s="41"/>
      <c r="E118" s="41"/>
      <c r="F118" s="53" t="s">
        <v>68</v>
      </c>
      <c r="G118" s="90" t="s">
        <v>516</v>
      </c>
      <c r="H118" s="53" t="s">
        <v>478</v>
      </c>
      <c r="I118" s="53" t="s">
        <v>506</v>
      </c>
      <c r="J118" s="41" t="str">
        <f>"0110"</f>
        <v>0110</v>
      </c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37" t="s">
        <v>45</v>
      </c>
      <c r="AB118" s="41"/>
      <c r="AC118" s="98">
        <v>45941.0</v>
      </c>
      <c r="AD118" s="37" t="s">
        <v>71</v>
      </c>
      <c r="AE118" s="41"/>
      <c r="AF118" s="41"/>
      <c r="AG118" s="80"/>
      <c r="AH118" s="18"/>
      <c r="AI118" s="18"/>
      <c r="AJ118" s="18"/>
      <c r="AK118" s="18"/>
      <c r="AL118" s="18"/>
      <c r="AM118" s="18"/>
      <c r="AN118" s="18"/>
    </row>
    <row r="119">
      <c r="A119" s="69">
        <f>COUNTIF(Karabiners[Naam],"&lt;&gt;")</f>
        <v>117</v>
      </c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00"/>
      <c r="AE119" s="100"/>
      <c r="AF119" s="100"/>
      <c r="AG119" s="100"/>
      <c r="AH119" s="101"/>
      <c r="AI119" s="101"/>
      <c r="AJ119" s="101"/>
      <c r="AK119" s="101"/>
      <c r="AL119" s="101"/>
      <c r="AM119" s="101"/>
      <c r="AN119" s="101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</row>
    <row r="106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</row>
    <row r="106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</row>
    <row r="1064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</row>
    <row r="106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</row>
    <row r="106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</row>
    <row r="1067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</row>
    <row r="1068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</row>
    <row r="1069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</row>
    <row r="1070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</row>
    <row r="1071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</row>
    <row r="107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</row>
    <row r="1073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</row>
    <row r="1074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</row>
    <row r="1075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</row>
    <row r="1076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</row>
    <row r="1077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</row>
    <row r="1078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</row>
    <row r="1079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</row>
    <row r="1080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</row>
    <row r="1081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</row>
    <row r="108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</row>
    <row r="1083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</row>
    <row r="1084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</row>
    <row r="1085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</row>
    <row r="1086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</row>
    <row r="1087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</row>
    <row r="1088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</row>
    <row r="1089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</row>
    <row r="1090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</row>
    <row r="1091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</row>
    <row r="109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</row>
    <row r="1093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</row>
    <row r="1094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</row>
    <row r="1095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</row>
    <row r="1096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</row>
    <row r="1097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</row>
    <row r="1098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</row>
    <row r="1099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</row>
    <row r="1100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</row>
    <row r="1101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</row>
    <row r="110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</row>
    <row r="1103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</row>
    <row r="1104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</row>
    <row r="1105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</row>
    <row r="1106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</row>
    <row r="1107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</row>
    <row r="1108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</row>
    <row r="1109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</row>
    <row r="1110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</row>
    <row r="1111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</row>
    <row r="111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</row>
    <row r="1113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</row>
    <row r="1114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</row>
    <row r="1115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</row>
    <row r="1116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</row>
  </sheetData>
  <dataValidations>
    <dataValidation type="list" allowBlank="1" sqref="I2:I118">
      <formula1>"Schroef,Safe,Snapper"</formula1>
    </dataValidation>
    <dataValidation type="list" allowBlank="1" sqref="G2:G118">
      <formula1>"Grijs,Zilver,Zwart,Blauw,Oranje,Geel,Rood,Bruin,Groen,Roze,Paars"</formula1>
    </dataValidation>
    <dataValidation type="list" allowBlank="1" sqref="P47:P54">
      <formula1>"Schatting,Factuur,Geen"</formula1>
    </dataValidation>
    <dataValidation type="list" allowBlank="1" sqref="B2:B118">
      <formula1>"Karabiner,Snapper"</formula1>
    </dataValidation>
    <dataValidation type="list" allowBlank="1" sqref="H2:H118">
      <formula1>"HMS,D,O"</formula1>
    </dataValidation>
    <dataValidation type="list" allowBlank="1" sqref="F2:F118">
      <formula1>"Black Diamond,Petzl,Edelrid,Kong,Camp,Mammut,Climbing Technology,Salewa,Simond,Onbekend,Ocún"</formula1>
    </dataValidation>
  </dataValidations>
  <drawing r:id="rId1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7.0" ySplit="1.0" topLeftCell="H2" activePane="bottomRight" state="frozen"/>
      <selection activeCell="H1" sqref="H1" pane="topRight"/>
      <selection activeCell="A2" sqref="A2" pane="bottomLeft"/>
      <selection activeCell="H2" sqref="H2" pane="bottomRight"/>
    </sheetView>
  </sheetViews>
  <sheetFormatPr customHeight="1" defaultColWidth="12.63" defaultRowHeight="15.75"/>
  <cols>
    <col customWidth="1" min="1" max="1" width="25.13"/>
    <col customWidth="1" min="2" max="2" width="12.88"/>
    <col customWidth="1" min="3" max="3" width="22.0"/>
    <col customWidth="1" min="4" max="4" width="10.75"/>
    <col customWidth="1" min="5" max="5" width="11.13"/>
    <col customWidth="1" min="6" max="6" width="10.75"/>
    <col customWidth="1" min="7" max="7" width="11.75"/>
    <col customWidth="1" min="8" max="9" width="18.25"/>
    <col customWidth="1" min="10" max="10" width="19.0"/>
    <col customWidth="1" min="11" max="11" width="10.88"/>
    <col customWidth="1" min="12" max="12" width="8.25"/>
    <col customWidth="1" min="13" max="13" width="19.38"/>
    <col customWidth="1" min="14" max="15" width="14.5"/>
    <col customWidth="1" min="16" max="16" width="22.13"/>
    <col customWidth="1" min="17" max="17" width="13.63"/>
    <col customWidth="1" min="18" max="18" width="22.13"/>
    <col customWidth="1" min="19" max="19" width="24.0"/>
    <col customWidth="1" min="20" max="20" width="18.5"/>
    <col customWidth="1" min="21" max="21" width="26.88"/>
    <col customWidth="1" min="22" max="22" width="22.75"/>
    <col customWidth="1" min="23" max="23" width="16.13"/>
    <col customWidth="1" min="24" max="24" width="34.38"/>
    <col customWidth="1" min="25" max="25" width="17.63"/>
    <col customWidth="1" min="26" max="26" width="20.38"/>
    <col customWidth="1" min="27" max="27" width="18.5"/>
    <col customWidth="1" min="28" max="28" width="12.88"/>
    <col customWidth="1" min="29" max="29" width="18.63"/>
    <col customWidth="1" min="30" max="30" width="16.25"/>
    <col customWidth="1" min="31" max="31" width="15.5"/>
    <col customWidth="1" min="32" max="32" width="100.38"/>
    <col customWidth="1" min="33" max="33" width="11.88"/>
    <col customWidth="1" min="34" max="34" width="35.13"/>
    <col customWidth="1" min="35" max="37" width="15.5"/>
    <col customWidth="1" min="38" max="38" width="16.75"/>
    <col customWidth="1" min="39" max="39" width="48.25"/>
  </cols>
  <sheetData>
    <row r="1">
      <c r="A1" s="102" t="s">
        <v>0</v>
      </c>
      <c r="B1" s="102" t="s">
        <v>1</v>
      </c>
      <c r="C1" s="103" t="s">
        <v>521</v>
      </c>
      <c r="D1" s="102" t="s">
        <v>522</v>
      </c>
      <c r="E1" s="102" t="s">
        <v>523</v>
      </c>
      <c r="F1" s="102" t="s">
        <v>524</v>
      </c>
      <c r="G1" s="102" t="s">
        <v>3</v>
      </c>
      <c r="H1" s="104" t="s">
        <v>525</v>
      </c>
      <c r="I1" s="104" t="s">
        <v>526</v>
      </c>
      <c r="J1" s="102" t="s">
        <v>10</v>
      </c>
      <c r="K1" s="104" t="s">
        <v>7</v>
      </c>
      <c r="L1" s="104" t="s">
        <v>324</v>
      </c>
      <c r="M1" s="104" t="s">
        <v>527</v>
      </c>
      <c r="N1" s="102" t="s">
        <v>11</v>
      </c>
      <c r="O1" s="102" t="s">
        <v>528</v>
      </c>
      <c r="P1" s="102" t="s">
        <v>529</v>
      </c>
      <c r="Q1" s="102" t="s">
        <v>13</v>
      </c>
      <c r="R1" s="33" t="s">
        <v>14</v>
      </c>
      <c r="S1" s="33" t="s">
        <v>15</v>
      </c>
      <c r="T1" s="33" t="s">
        <v>16</v>
      </c>
      <c r="U1" s="33" t="s">
        <v>17</v>
      </c>
      <c r="V1" s="33" t="s">
        <v>18</v>
      </c>
      <c r="W1" s="102" t="s">
        <v>19</v>
      </c>
      <c r="X1" s="33" t="s">
        <v>20</v>
      </c>
      <c r="Y1" s="33" t="s">
        <v>21</v>
      </c>
      <c r="Z1" s="102" t="s">
        <v>22</v>
      </c>
      <c r="AA1" s="33" t="s">
        <v>23</v>
      </c>
      <c r="AB1" s="102" t="s">
        <v>24</v>
      </c>
      <c r="AC1" s="102" t="s">
        <v>25</v>
      </c>
      <c r="AD1" s="102" t="s">
        <v>26</v>
      </c>
      <c r="AE1" s="102" t="s">
        <v>27</v>
      </c>
      <c r="AF1" s="102" t="s">
        <v>28</v>
      </c>
      <c r="AG1" s="102" t="s">
        <v>29</v>
      </c>
      <c r="AH1" s="102" t="s">
        <v>30</v>
      </c>
      <c r="AI1" s="105" t="s">
        <v>31</v>
      </c>
      <c r="AJ1" s="102" t="s">
        <v>32</v>
      </c>
      <c r="AK1" s="102" t="s">
        <v>33</v>
      </c>
      <c r="AL1" s="102" t="s">
        <v>34</v>
      </c>
      <c r="AM1" s="102" t="s">
        <v>35</v>
      </c>
      <c r="AN1" s="106"/>
      <c r="AO1" s="106"/>
      <c r="AP1" s="106"/>
      <c r="AQ1" s="106"/>
      <c r="AR1" s="106"/>
      <c r="AS1" s="106"/>
      <c r="AT1" s="106"/>
    </row>
    <row r="2" ht="15.75" customHeight="1">
      <c r="A2" s="35" t="s">
        <v>530</v>
      </c>
      <c r="B2" s="36" t="s">
        <v>531</v>
      </c>
      <c r="C2" s="36" t="s">
        <v>532</v>
      </c>
      <c r="D2" s="37">
        <v>55.0</v>
      </c>
      <c r="E2" s="37">
        <v>1.0</v>
      </c>
      <c r="F2" s="37">
        <v>1.0</v>
      </c>
      <c r="G2" s="37" t="s">
        <v>533</v>
      </c>
      <c r="H2" s="107">
        <v>43466.0</v>
      </c>
      <c r="I2" s="108">
        <v>45413.0</v>
      </c>
      <c r="J2" s="36" t="s">
        <v>326</v>
      </c>
      <c r="K2" s="109" t="s">
        <v>414</v>
      </c>
      <c r="L2" s="110">
        <v>5.0</v>
      </c>
      <c r="M2" s="110">
        <v>5.0</v>
      </c>
      <c r="N2" s="58">
        <v>6314.0</v>
      </c>
      <c r="O2" s="58"/>
      <c r="P2" s="58"/>
      <c r="Q2" s="41"/>
      <c r="R2" s="111" t="str">
        <f t="shared" ref="R2:R63" si="1">"USAC."&amp;G2&amp;CHAR(10)&amp;"BD"&amp;SUBSTITUTE(M2,",",".")&amp;" "&amp;YEAR(H2)&amp;CHAR(10)&amp;"mat@usac.alpenclub.nl"</f>
        <v>USAC.SCG01.01.055
BD5.000 2019
mat@usac.alpenclub.nl</v>
      </c>
      <c r="S2" s="112">
        <v>45748.0</v>
      </c>
      <c r="T2" s="57">
        <v>14.0</v>
      </c>
      <c r="U2" s="113">
        <v>5.0</v>
      </c>
      <c r="V2" s="114" t="s">
        <v>9</v>
      </c>
      <c r="W2" s="112">
        <v>43466.0</v>
      </c>
      <c r="X2" s="115"/>
      <c r="Y2" s="115"/>
      <c r="Z2" s="55" t="s">
        <v>70</v>
      </c>
      <c r="AA2" s="112">
        <v>45910.0</v>
      </c>
      <c r="AB2" s="57">
        <v>111.0</v>
      </c>
      <c r="AC2" s="58">
        <v>20.0</v>
      </c>
      <c r="AD2" s="57">
        <f>MAX(0.2*Klemveren[Waardering],Klemveren[Waardering]*(1-(YEAR(TODAY())-YEAR(Klemveren[Aanschafdatum]))/Klemveren[Afschrijfduur (jaar)]))</f>
        <v>77.7</v>
      </c>
      <c r="AE2" s="116"/>
      <c r="AF2" s="39"/>
      <c r="AG2" s="76" t="s">
        <v>45</v>
      </c>
      <c r="AH2" s="117" t="s">
        <v>534</v>
      </c>
      <c r="AI2" s="118">
        <v>45941.0</v>
      </c>
      <c r="AJ2" s="119" t="s">
        <v>55</v>
      </c>
      <c r="AK2" s="116"/>
      <c r="AL2" s="119" t="s">
        <v>56</v>
      </c>
      <c r="AM2" s="42"/>
      <c r="AN2" s="18"/>
      <c r="AO2" s="18"/>
      <c r="AP2" s="18"/>
      <c r="AQ2" s="18"/>
      <c r="AR2" s="18"/>
      <c r="AS2" s="18"/>
      <c r="AT2" s="18"/>
    </row>
    <row r="3" ht="15.75" customHeight="1">
      <c r="A3" s="43" t="s">
        <v>535</v>
      </c>
      <c r="B3" s="44" t="s">
        <v>531</v>
      </c>
      <c r="C3" s="44" t="s">
        <v>532</v>
      </c>
      <c r="D3" s="37">
        <v>58.0</v>
      </c>
      <c r="E3" s="37">
        <v>1.0</v>
      </c>
      <c r="F3" s="37">
        <v>2.0</v>
      </c>
      <c r="G3" s="37" t="s">
        <v>536</v>
      </c>
      <c r="H3" s="120">
        <v>42644.0</v>
      </c>
      <c r="I3" s="120">
        <v>45686.0</v>
      </c>
      <c r="J3" s="44" t="s">
        <v>537</v>
      </c>
      <c r="K3" s="121" t="s">
        <v>485</v>
      </c>
      <c r="L3" s="122">
        <v>6.0</v>
      </c>
      <c r="M3" s="123">
        <v>4.0</v>
      </c>
      <c r="N3" s="62" t="s">
        <v>538</v>
      </c>
      <c r="O3" s="62"/>
      <c r="P3" s="62"/>
      <c r="Q3" s="41"/>
      <c r="R3" s="124" t="str">
        <f t="shared" si="1"/>
        <v>USAC.SCG01.02.058
BD4.000 2016
mat@usac.alpenclub.nl</v>
      </c>
      <c r="S3" s="125">
        <v>45699.0</v>
      </c>
      <c r="T3" s="61">
        <v>10.0</v>
      </c>
      <c r="U3" s="126">
        <v>5.0</v>
      </c>
      <c r="V3" s="127" t="s">
        <v>9</v>
      </c>
      <c r="W3" s="125">
        <v>42644.0</v>
      </c>
      <c r="X3" s="128"/>
      <c r="Y3" s="128"/>
      <c r="Z3" s="55" t="s">
        <v>70</v>
      </c>
      <c r="AA3" s="125">
        <v>45910.0</v>
      </c>
      <c r="AB3" s="61">
        <v>116.0</v>
      </c>
      <c r="AC3" s="62">
        <v>20.0</v>
      </c>
      <c r="AD3" s="57">
        <f>MAX(0.2*Klemveren[Waardering],Klemveren[Waardering]*(1-(YEAR(TODAY())-YEAR(Klemveren[Aanschafdatum]))/Klemveren[Afschrijfduur (jaar)]))</f>
        <v>63.8</v>
      </c>
      <c r="AE3" s="129"/>
      <c r="AF3" s="59"/>
      <c r="AG3" s="82" t="s">
        <v>45</v>
      </c>
      <c r="AH3" s="130" t="s">
        <v>534</v>
      </c>
      <c r="AI3" s="118">
        <v>45941.0</v>
      </c>
      <c r="AJ3" s="119" t="s">
        <v>55</v>
      </c>
      <c r="AK3" s="129"/>
      <c r="AL3" s="119" t="s">
        <v>56</v>
      </c>
      <c r="AM3" s="48"/>
      <c r="AN3" s="18"/>
      <c r="AO3" s="18"/>
      <c r="AP3" s="18"/>
      <c r="AQ3" s="18"/>
      <c r="AR3" s="18"/>
      <c r="AS3" s="18"/>
      <c r="AT3" s="18"/>
    </row>
    <row r="4" ht="15.75" customHeight="1">
      <c r="A4" s="35" t="s">
        <v>530</v>
      </c>
      <c r="B4" s="36" t="s">
        <v>531</v>
      </c>
      <c r="C4" s="36" t="s">
        <v>532</v>
      </c>
      <c r="D4" s="37">
        <v>57.0</v>
      </c>
      <c r="E4" s="37">
        <v>1.0</v>
      </c>
      <c r="F4" s="37">
        <v>3.0</v>
      </c>
      <c r="G4" s="37" t="s">
        <v>539</v>
      </c>
      <c r="H4" s="107">
        <v>43466.0</v>
      </c>
      <c r="I4" s="108">
        <v>45413.0</v>
      </c>
      <c r="J4" s="36" t="s">
        <v>326</v>
      </c>
      <c r="K4" s="131" t="s">
        <v>509</v>
      </c>
      <c r="L4" s="110">
        <v>6.0</v>
      </c>
      <c r="M4" s="110">
        <v>6.0</v>
      </c>
      <c r="N4" s="58">
        <v>5253.0</v>
      </c>
      <c r="O4" s="58"/>
      <c r="P4" s="58"/>
      <c r="Q4" s="41"/>
      <c r="R4" s="111" t="str">
        <f t="shared" si="1"/>
        <v>USAC.SCG01.03.057
BD6.000 2019
mat@usac.alpenclub.nl</v>
      </c>
      <c r="S4" s="112">
        <v>45748.0</v>
      </c>
      <c r="T4" s="57">
        <v>14.0</v>
      </c>
      <c r="U4" s="113">
        <v>5.0</v>
      </c>
      <c r="V4" s="114" t="s">
        <v>9</v>
      </c>
      <c r="W4" s="112">
        <v>43466.0</v>
      </c>
      <c r="X4" s="115"/>
      <c r="Y4" s="115"/>
      <c r="Z4" s="55" t="s">
        <v>70</v>
      </c>
      <c r="AA4" s="112">
        <v>45910.0</v>
      </c>
      <c r="AB4" s="57">
        <v>128.0</v>
      </c>
      <c r="AC4" s="58">
        <v>20.0</v>
      </c>
      <c r="AD4" s="57">
        <f>MAX(0.2*Klemveren[Waardering],Klemveren[Waardering]*(1-(YEAR(TODAY())-YEAR(Klemveren[Aanschafdatum]))/Klemveren[Afschrijfduur (jaar)]))</f>
        <v>89.6</v>
      </c>
      <c r="AE4" s="116"/>
      <c r="AF4" s="39"/>
      <c r="AG4" s="76" t="s">
        <v>45</v>
      </c>
      <c r="AH4" s="117" t="s">
        <v>534</v>
      </c>
      <c r="AI4" s="118">
        <v>45941.0</v>
      </c>
      <c r="AJ4" s="119" t="s">
        <v>55</v>
      </c>
      <c r="AK4" s="116"/>
      <c r="AL4" s="119" t="s">
        <v>56</v>
      </c>
      <c r="AM4" s="42"/>
      <c r="AN4" s="18"/>
      <c r="AO4" s="18"/>
      <c r="AP4" s="18"/>
      <c r="AQ4" s="18"/>
      <c r="AR4" s="18"/>
      <c r="AS4" s="18"/>
      <c r="AT4" s="18"/>
    </row>
    <row r="5" ht="15.75" customHeight="1">
      <c r="A5" s="43" t="s">
        <v>530</v>
      </c>
      <c r="B5" s="44" t="s">
        <v>531</v>
      </c>
      <c r="C5" s="44" t="s">
        <v>532</v>
      </c>
      <c r="D5" s="37">
        <v>56.0</v>
      </c>
      <c r="E5" s="37">
        <v>2.0</v>
      </c>
      <c r="F5" s="37">
        <v>1.0</v>
      </c>
      <c r="G5" s="37" t="s">
        <v>540</v>
      </c>
      <c r="H5" s="120">
        <v>43466.0</v>
      </c>
      <c r="I5" s="132">
        <v>45778.0</v>
      </c>
      <c r="J5" s="44" t="s">
        <v>326</v>
      </c>
      <c r="K5" s="109" t="s">
        <v>414</v>
      </c>
      <c r="L5" s="122">
        <v>5.0</v>
      </c>
      <c r="M5" s="122">
        <v>5.0</v>
      </c>
      <c r="N5" s="62">
        <v>6314.0</v>
      </c>
      <c r="O5" s="62"/>
      <c r="P5" s="62"/>
      <c r="Q5" s="41"/>
      <c r="R5" s="124" t="str">
        <f t="shared" si="1"/>
        <v>USAC.SCG02.01.056
BD5.000 2019
mat@usac.alpenclub.nl</v>
      </c>
      <c r="S5" s="125">
        <v>45748.0</v>
      </c>
      <c r="T5" s="61">
        <v>14.0</v>
      </c>
      <c r="U5" s="126">
        <v>5.0</v>
      </c>
      <c r="V5" s="127" t="s">
        <v>9</v>
      </c>
      <c r="W5" s="125">
        <v>43466.0</v>
      </c>
      <c r="X5" s="128"/>
      <c r="Y5" s="128"/>
      <c r="Z5" s="55" t="s">
        <v>70</v>
      </c>
      <c r="AA5" s="125">
        <v>45910.0</v>
      </c>
      <c r="AB5" s="61">
        <v>111.0</v>
      </c>
      <c r="AC5" s="62">
        <v>20.0</v>
      </c>
      <c r="AD5" s="57">
        <f>MAX(0.2*Klemveren[Waardering],Klemveren[Waardering]*(1-(YEAR(TODAY())-YEAR(Klemveren[Aanschafdatum]))/Klemveren[Afschrijfduur (jaar)]))</f>
        <v>77.7</v>
      </c>
      <c r="AE5" s="129"/>
      <c r="AF5" s="59"/>
      <c r="AG5" s="82" t="s">
        <v>45</v>
      </c>
      <c r="AH5" s="130" t="s">
        <v>534</v>
      </c>
      <c r="AI5" s="118">
        <v>45941.0</v>
      </c>
      <c r="AJ5" s="119" t="s">
        <v>55</v>
      </c>
      <c r="AK5" s="129"/>
      <c r="AL5" s="119" t="s">
        <v>56</v>
      </c>
      <c r="AM5" s="48"/>
      <c r="AN5" s="18"/>
      <c r="AO5" s="18"/>
      <c r="AP5" s="18"/>
      <c r="AQ5" s="18"/>
      <c r="AR5" s="18"/>
      <c r="AS5" s="18"/>
      <c r="AT5" s="18"/>
    </row>
    <row r="6" ht="15.75" customHeight="1">
      <c r="A6" s="35" t="s">
        <v>535</v>
      </c>
      <c r="B6" s="36" t="s">
        <v>531</v>
      </c>
      <c r="C6" s="36" t="s">
        <v>532</v>
      </c>
      <c r="D6" s="37">
        <v>59.0</v>
      </c>
      <c r="E6" s="37">
        <v>2.0</v>
      </c>
      <c r="F6" s="37">
        <v>2.0</v>
      </c>
      <c r="G6" s="37" t="s">
        <v>541</v>
      </c>
      <c r="H6" s="107">
        <v>42644.0</v>
      </c>
      <c r="I6" s="107">
        <v>45686.0</v>
      </c>
      <c r="J6" s="36" t="s">
        <v>537</v>
      </c>
      <c r="K6" s="121" t="s">
        <v>485</v>
      </c>
      <c r="L6" s="110">
        <v>6.0</v>
      </c>
      <c r="M6" s="133">
        <v>4.0</v>
      </c>
      <c r="N6" s="58" t="s">
        <v>542</v>
      </c>
      <c r="O6" s="58"/>
      <c r="P6" s="58"/>
      <c r="Q6" s="41"/>
      <c r="R6" s="111" t="str">
        <f t="shared" si="1"/>
        <v>USAC.SCG02.02.059
BD4.000 2016
mat@usac.alpenclub.nl</v>
      </c>
      <c r="S6" s="112">
        <v>45699.0</v>
      </c>
      <c r="T6" s="57">
        <v>10.0</v>
      </c>
      <c r="U6" s="113">
        <v>5.0</v>
      </c>
      <c r="V6" s="114" t="s">
        <v>9</v>
      </c>
      <c r="W6" s="112">
        <v>42644.0</v>
      </c>
      <c r="X6" s="115"/>
      <c r="Y6" s="115"/>
      <c r="Z6" s="55" t="s">
        <v>70</v>
      </c>
      <c r="AA6" s="112">
        <v>45910.0</v>
      </c>
      <c r="AB6" s="57">
        <v>116.0</v>
      </c>
      <c r="AC6" s="58">
        <v>20.0</v>
      </c>
      <c r="AD6" s="57">
        <f>MAX(0.2*Klemveren[Waardering],Klemveren[Waardering]*(1-(YEAR(TODAY())-YEAR(Klemveren[Aanschafdatum]))/Klemveren[Afschrijfduur (jaar)]))</f>
        <v>63.8</v>
      </c>
      <c r="AE6" s="116"/>
      <c r="AF6" s="39"/>
      <c r="AG6" s="76" t="s">
        <v>45</v>
      </c>
      <c r="AH6" s="117" t="s">
        <v>534</v>
      </c>
      <c r="AI6" s="118">
        <v>45941.0</v>
      </c>
      <c r="AJ6" s="119" t="s">
        <v>55</v>
      </c>
      <c r="AK6" s="116"/>
      <c r="AL6" s="119" t="s">
        <v>56</v>
      </c>
      <c r="AM6" s="42"/>
      <c r="AN6" s="18"/>
      <c r="AO6" s="18"/>
      <c r="AP6" s="18"/>
      <c r="AQ6" s="18"/>
      <c r="AR6" s="18"/>
      <c r="AS6" s="18"/>
      <c r="AT6" s="18"/>
    </row>
    <row r="7" ht="15.75" customHeight="1">
      <c r="A7" s="43" t="s">
        <v>530</v>
      </c>
      <c r="B7" s="44" t="s">
        <v>531</v>
      </c>
      <c r="C7" s="44" t="s">
        <v>532</v>
      </c>
      <c r="D7" s="37">
        <v>60.0</v>
      </c>
      <c r="E7" s="37">
        <v>2.0</v>
      </c>
      <c r="F7" s="37">
        <v>3.0</v>
      </c>
      <c r="G7" s="37" t="s">
        <v>543</v>
      </c>
      <c r="H7" s="120">
        <v>43466.0</v>
      </c>
      <c r="I7" s="132">
        <v>45413.0</v>
      </c>
      <c r="J7" s="44" t="s">
        <v>326</v>
      </c>
      <c r="K7" s="131" t="s">
        <v>509</v>
      </c>
      <c r="L7" s="122">
        <v>6.0</v>
      </c>
      <c r="M7" s="122">
        <v>6.0</v>
      </c>
      <c r="N7" s="62">
        <v>6900.0</v>
      </c>
      <c r="O7" s="62"/>
      <c r="P7" s="62"/>
      <c r="Q7" s="41"/>
      <c r="R7" s="124" t="str">
        <f t="shared" si="1"/>
        <v>USAC.SCG02.03.060
BD6.000 2019
mat@usac.alpenclub.nl</v>
      </c>
      <c r="S7" s="125">
        <v>45748.0</v>
      </c>
      <c r="T7" s="61">
        <v>14.0</v>
      </c>
      <c r="U7" s="126">
        <v>5.0</v>
      </c>
      <c r="V7" s="127" t="s">
        <v>9</v>
      </c>
      <c r="W7" s="125">
        <v>43466.0</v>
      </c>
      <c r="X7" s="128"/>
      <c r="Y7" s="128"/>
      <c r="Z7" s="55" t="s">
        <v>70</v>
      </c>
      <c r="AA7" s="125">
        <v>45910.0</v>
      </c>
      <c r="AB7" s="61">
        <v>128.0</v>
      </c>
      <c r="AC7" s="62">
        <v>20.0</v>
      </c>
      <c r="AD7" s="57">
        <f>MAX(0.2*Klemveren[Waardering],Klemveren[Waardering]*(1-(YEAR(TODAY())-YEAR(Klemveren[Aanschafdatum]))/Klemveren[Afschrijfduur (jaar)]))</f>
        <v>89.6</v>
      </c>
      <c r="AE7" s="129"/>
      <c r="AF7" s="59"/>
      <c r="AG7" s="82" t="s">
        <v>45</v>
      </c>
      <c r="AH7" s="130" t="s">
        <v>534</v>
      </c>
      <c r="AI7" s="118">
        <v>45941.0</v>
      </c>
      <c r="AJ7" s="119" t="s">
        <v>55</v>
      </c>
      <c r="AK7" s="129"/>
      <c r="AL7" s="119" t="s">
        <v>56</v>
      </c>
      <c r="AM7" s="48"/>
      <c r="AN7" s="18"/>
      <c r="AO7" s="18"/>
      <c r="AP7" s="18"/>
      <c r="AQ7" s="18"/>
      <c r="AR7" s="18"/>
      <c r="AS7" s="18"/>
      <c r="AT7" s="18"/>
    </row>
    <row r="8" ht="15.75" customHeight="1">
      <c r="A8" s="43" t="s">
        <v>530</v>
      </c>
      <c r="B8" s="44" t="s">
        <v>531</v>
      </c>
      <c r="C8" s="44" t="s">
        <v>544</v>
      </c>
      <c r="D8" s="37">
        <v>0.0</v>
      </c>
      <c r="E8" s="37">
        <v>0.0</v>
      </c>
      <c r="F8" s="37">
        <v>0.0</v>
      </c>
      <c r="G8" s="37" t="s">
        <v>545</v>
      </c>
      <c r="H8" s="120">
        <v>2.0</v>
      </c>
      <c r="I8" s="120">
        <v>2.0</v>
      </c>
      <c r="J8" s="44" t="s">
        <v>326</v>
      </c>
      <c r="K8" s="134" t="s">
        <v>364</v>
      </c>
      <c r="L8" s="122">
        <v>1.0</v>
      </c>
      <c r="M8" s="122">
        <v>1.0</v>
      </c>
      <c r="N8" s="129"/>
      <c r="O8" s="129"/>
      <c r="P8" s="129"/>
      <c r="Q8" s="41"/>
      <c r="R8" s="124" t="str">
        <f t="shared" si="1"/>
        <v>USAC.SCK00.00.000
BD1.000 1900
mat@usac.alpenclub.nl</v>
      </c>
      <c r="S8" s="129"/>
      <c r="T8" s="65"/>
      <c r="U8" s="126">
        <v>5.0</v>
      </c>
      <c r="V8" s="127" t="s">
        <v>9</v>
      </c>
      <c r="W8" s="125">
        <v>2.0</v>
      </c>
      <c r="X8" s="128"/>
      <c r="Y8" s="128"/>
      <c r="Z8" s="55" t="s">
        <v>70</v>
      </c>
      <c r="AA8" s="125">
        <v>45910.0</v>
      </c>
      <c r="AB8" s="61">
        <v>72.0</v>
      </c>
      <c r="AC8" s="62">
        <v>15.0</v>
      </c>
      <c r="AD8" s="57">
        <f>MAX(0.2*Klemveren[Waardering],Klemveren[Waardering]*(1-(YEAR(TODAY())-YEAR(Klemveren[Aanschafdatum]))/Klemveren[Afschrijfduur (jaar)]))</f>
        <v>14.4</v>
      </c>
      <c r="AE8" s="125">
        <v>45581.0</v>
      </c>
      <c r="AF8" s="45" t="s">
        <v>546</v>
      </c>
      <c r="AG8" s="82" t="s">
        <v>45</v>
      </c>
      <c r="AH8" s="135" t="s">
        <v>46</v>
      </c>
      <c r="AI8" s="118">
        <v>45941.0</v>
      </c>
      <c r="AJ8" s="119" t="s">
        <v>43</v>
      </c>
      <c r="AK8" s="129"/>
      <c r="AL8" s="119" t="s">
        <v>56</v>
      </c>
      <c r="AM8" s="48"/>
      <c r="AN8" s="18"/>
      <c r="AO8" s="18"/>
      <c r="AP8" s="18"/>
      <c r="AQ8" s="18"/>
      <c r="AR8" s="18"/>
      <c r="AS8" s="18"/>
      <c r="AT8" s="18"/>
    </row>
    <row r="9" ht="15.75" customHeight="1">
      <c r="A9" s="35" t="s">
        <v>530</v>
      </c>
      <c r="B9" s="36" t="s">
        <v>531</v>
      </c>
      <c r="C9" s="36" t="s">
        <v>544</v>
      </c>
      <c r="D9" s="37">
        <v>31.0</v>
      </c>
      <c r="E9" s="37">
        <v>0.0</v>
      </c>
      <c r="F9" s="37">
        <v>0.0</v>
      </c>
      <c r="G9" s="37" t="s">
        <v>547</v>
      </c>
      <c r="H9" s="107">
        <v>44287.0</v>
      </c>
      <c r="I9" s="107">
        <v>44287.0</v>
      </c>
      <c r="J9" s="36" t="s">
        <v>326</v>
      </c>
      <c r="K9" s="134" t="s">
        <v>364</v>
      </c>
      <c r="L9" s="110">
        <v>1.0</v>
      </c>
      <c r="M9" s="110">
        <v>1.0</v>
      </c>
      <c r="N9" s="116"/>
      <c r="O9" s="116"/>
      <c r="P9" s="116"/>
      <c r="Q9" s="41"/>
      <c r="R9" s="111" t="str">
        <f t="shared" si="1"/>
        <v>USAC.SCK00.00.031
BD1.000 2021
mat@usac.alpenclub.nl</v>
      </c>
      <c r="S9" s="116"/>
      <c r="T9" s="67"/>
      <c r="U9" s="113">
        <v>5.0</v>
      </c>
      <c r="V9" s="114" t="s">
        <v>9</v>
      </c>
      <c r="W9" s="112">
        <v>44287.0</v>
      </c>
      <c r="X9" s="115"/>
      <c r="Y9" s="115"/>
      <c r="Z9" s="55" t="s">
        <v>70</v>
      </c>
      <c r="AA9" s="112">
        <v>45910.0</v>
      </c>
      <c r="AB9" s="57">
        <v>72.0</v>
      </c>
      <c r="AC9" s="58">
        <v>15.0</v>
      </c>
      <c r="AD9" s="57">
        <f>MAX(0.2*Klemveren[Waardering],Klemveren[Waardering]*(1-(YEAR(TODAY())-YEAR(Klemveren[Aanschafdatum]))/Klemveren[Afschrijfduur (jaar)]))</f>
        <v>52.8</v>
      </c>
      <c r="AE9" s="112">
        <v>45903.0</v>
      </c>
      <c r="AF9" s="38" t="s">
        <v>548</v>
      </c>
      <c r="AG9" s="76" t="s">
        <v>45</v>
      </c>
      <c r="AH9" s="117" t="s">
        <v>549</v>
      </c>
      <c r="AI9" s="118">
        <v>45941.0</v>
      </c>
      <c r="AJ9" s="119" t="s">
        <v>43</v>
      </c>
      <c r="AK9" s="116"/>
      <c r="AL9" s="119" t="s">
        <v>56</v>
      </c>
      <c r="AM9" s="42"/>
      <c r="AN9" s="18"/>
      <c r="AO9" s="18"/>
      <c r="AP9" s="18"/>
      <c r="AQ9" s="18"/>
      <c r="AR9" s="18"/>
      <c r="AS9" s="18"/>
      <c r="AT9" s="18"/>
    </row>
    <row r="10" ht="15.75" customHeight="1">
      <c r="A10" s="35" t="s">
        <v>530</v>
      </c>
      <c r="B10" s="36" t="s">
        <v>531</v>
      </c>
      <c r="C10" s="78" t="s">
        <v>544</v>
      </c>
      <c r="D10" s="37">
        <v>1.0</v>
      </c>
      <c r="E10" s="37">
        <v>1.0</v>
      </c>
      <c r="F10" s="37">
        <v>1.0</v>
      </c>
      <c r="G10" s="37" t="s">
        <v>550</v>
      </c>
      <c r="H10" s="107">
        <v>43466.0</v>
      </c>
      <c r="I10" s="107">
        <v>43466.0</v>
      </c>
      <c r="J10" s="36" t="s">
        <v>326</v>
      </c>
      <c r="K10" s="121" t="s">
        <v>485</v>
      </c>
      <c r="L10" s="110">
        <v>0.4</v>
      </c>
      <c r="M10" s="110">
        <v>0.4</v>
      </c>
      <c r="N10" s="116"/>
      <c r="O10" s="116"/>
      <c r="P10" s="116"/>
      <c r="Q10" s="41"/>
      <c r="R10" s="111" t="str">
        <f t="shared" si="1"/>
        <v>USAC.SCK01.01.001
BD0.400 2019
mat@usac.alpenclub.nl</v>
      </c>
      <c r="S10" s="41"/>
      <c r="T10" s="116"/>
      <c r="U10" s="113">
        <v>5.0</v>
      </c>
      <c r="V10" s="114" t="s">
        <v>9</v>
      </c>
      <c r="W10" s="112">
        <v>43466.0</v>
      </c>
      <c r="X10" s="115"/>
      <c r="Y10" s="115"/>
      <c r="Z10" s="55" t="s">
        <v>70</v>
      </c>
      <c r="AA10" s="112">
        <v>45910.0</v>
      </c>
      <c r="AB10" s="57">
        <v>68.0</v>
      </c>
      <c r="AC10" s="58">
        <v>15.0</v>
      </c>
      <c r="AD10" s="57">
        <f>MAX(0.2*Klemveren[Waardering],Klemveren[Waardering]*(1-(YEAR(TODAY())-YEAR(Klemveren[Aanschafdatum]))/Klemveren[Afschrijfduur (jaar)]))</f>
        <v>40.8</v>
      </c>
      <c r="AE10" s="116"/>
      <c r="AF10" s="39"/>
      <c r="AG10" s="76" t="s">
        <v>45</v>
      </c>
      <c r="AH10" s="117" t="s">
        <v>534</v>
      </c>
      <c r="AI10" s="118">
        <v>45941.0</v>
      </c>
      <c r="AJ10" s="119" t="s">
        <v>55</v>
      </c>
      <c r="AK10" s="116"/>
      <c r="AL10" s="119" t="s">
        <v>56</v>
      </c>
      <c r="AM10" s="42"/>
      <c r="AN10" s="18"/>
      <c r="AO10" s="18"/>
      <c r="AP10" s="18"/>
      <c r="AQ10" s="18"/>
      <c r="AR10" s="18"/>
      <c r="AS10" s="18"/>
      <c r="AT10" s="18"/>
    </row>
    <row r="11" ht="15.75" customHeight="1">
      <c r="A11" s="43" t="s">
        <v>530</v>
      </c>
      <c r="B11" s="44" t="s">
        <v>531</v>
      </c>
      <c r="C11" s="44" t="s">
        <v>544</v>
      </c>
      <c r="D11" s="37">
        <v>10.0</v>
      </c>
      <c r="E11" s="37">
        <v>1.0</v>
      </c>
      <c r="F11" s="37">
        <v>2.0</v>
      </c>
      <c r="G11" s="37" t="s">
        <v>551</v>
      </c>
      <c r="H11" s="120">
        <v>43101.0</v>
      </c>
      <c r="I11" s="120">
        <v>45413.0</v>
      </c>
      <c r="J11" s="44" t="s">
        <v>326</v>
      </c>
      <c r="K11" s="109" t="s">
        <v>414</v>
      </c>
      <c r="L11" s="122">
        <v>0.5</v>
      </c>
      <c r="M11" s="122">
        <v>0.5</v>
      </c>
      <c r="N11" s="62">
        <v>8130.0</v>
      </c>
      <c r="O11" s="62"/>
      <c r="P11" s="62"/>
      <c r="Q11" s="41"/>
      <c r="R11" s="124" t="str">
        <f t="shared" si="1"/>
        <v>USAC.SCK01.02.010
BD0.500 2018
mat@usac.alpenclub.nl</v>
      </c>
      <c r="S11" s="125">
        <v>45748.0</v>
      </c>
      <c r="T11" s="61">
        <v>14.0</v>
      </c>
      <c r="U11" s="126">
        <v>5.0</v>
      </c>
      <c r="V11" s="127" t="s">
        <v>9</v>
      </c>
      <c r="W11" s="125">
        <v>43101.0</v>
      </c>
      <c r="X11" s="128"/>
      <c r="Y11" s="128"/>
      <c r="Z11" s="55" t="s">
        <v>70</v>
      </c>
      <c r="AA11" s="125">
        <v>45910.0</v>
      </c>
      <c r="AB11" s="61">
        <v>68.0</v>
      </c>
      <c r="AC11" s="62">
        <v>15.0</v>
      </c>
      <c r="AD11" s="57">
        <f>MAX(0.2*Klemveren[Waardering],Klemveren[Waardering]*(1-(YEAR(TODAY())-YEAR(Klemveren[Aanschafdatum]))/Klemveren[Afschrijfduur (jaar)]))</f>
        <v>36.26666667</v>
      </c>
      <c r="AE11" s="129"/>
      <c r="AF11" s="59"/>
      <c r="AG11" s="82" t="s">
        <v>45</v>
      </c>
      <c r="AH11" s="130" t="s">
        <v>534</v>
      </c>
      <c r="AI11" s="118">
        <v>45941.0</v>
      </c>
      <c r="AJ11" s="136" t="s">
        <v>71</v>
      </c>
      <c r="AK11" s="129"/>
      <c r="AL11" s="119" t="s">
        <v>56</v>
      </c>
      <c r="AM11" s="48"/>
      <c r="AN11" s="18"/>
      <c r="AO11" s="18"/>
      <c r="AP11" s="18"/>
      <c r="AQ11" s="18"/>
      <c r="AR11" s="18"/>
      <c r="AS11" s="18"/>
      <c r="AT11" s="18"/>
    </row>
    <row r="12" ht="15.75" customHeight="1">
      <c r="A12" s="35" t="s">
        <v>530</v>
      </c>
      <c r="B12" s="36" t="s">
        <v>531</v>
      </c>
      <c r="C12" s="36" t="s">
        <v>544</v>
      </c>
      <c r="D12" s="37">
        <v>19.0</v>
      </c>
      <c r="E12" s="37">
        <v>1.0</v>
      </c>
      <c r="F12" s="37">
        <v>3.0</v>
      </c>
      <c r="G12" s="37" t="s">
        <v>552</v>
      </c>
      <c r="H12" s="107">
        <v>43466.0</v>
      </c>
      <c r="I12" s="107">
        <v>43466.0</v>
      </c>
      <c r="J12" s="36" t="s">
        <v>326</v>
      </c>
      <c r="K12" s="131" t="s">
        <v>509</v>
      </c>
      <c r="L12" s="110">
        <v>0.75</v>
      </c>
      <c r="M12" s="110">
        <v>0.75</v>
      </c>
      <c r="N12" s="116"/>
      <c r="O12" s="116"/>
      <c r="P12" s="116"/>
      <c r="Q12" s="41"/>
      <c r="R12" s="111" t="str">
        <f t="shared" si="1"/>
        <v>USAC.SCK01.03.019
BD0.750 2019
mat@usac.alpenclub.nl</v>
      </c>
      <c r="S12" s="116"/>
      <c r="T12" s="67"/>
      <c r="U12" s="113">
        <v>5.0</v>
      </c>
      <c r="V12" s="114" t="s">
        <v>9</v>
      </c>
      <c r="W12" s="112">
        <v>43466.0</v>
      </c>
      <c r="X12" s="115"/>
      <c r="Y12" s="115"/>
      <c r="Z12" s="55" t="s">
        <v>70</v>
      </c>
      <c r="AA12" s="112">
        <v>45910.0</v>
      </c>
      <c r="AB12" s="57">
        <v>68.0</v>
      </c>
      <c r="AC12" s="58">
        <v>15.0</v>
      </c>
      <c r="AD12" s="57">
        <f>MAX(0.2*Klemveren[Waardering],Klemveren[Waardering]*(1-(YEAR(TODAY())-YEAR(Klemveren[Aanschafdatum]))/Klemveren[Afschrijfduur (jaar)]))</f>
        <v>40.8</v>
      </c>
      <c r="AE12" s="116"/>
      <c r="AF12" s="39"/>
      <c r="AG12" s="76" t="s">
        <v>45</v>
      </c>
      <c r="AH12" s="117" t="s">
        <v>534</v>
      </c>
      <c r="AI12" s="118">
        <v>45941.0</v>
      </c>
      <c r="AJ12" s="119" t="s">
        <v>55</v>
      </c>
      <c r="AK12" s="116"/>
      <c r="AL12" s="119" t="s">
        <v>56</v>
      </c>
      <c r="AM12" s="42"/>
      <c r="AN12" s="18"/>
      <c r="AO12" s="18"/>
      <c r="AP12" s="18"/>
      <c r="AQ12" s="18"/>
      <c r="AR12" s="18"/>
      <c r="AS12" s="18"/>
      <c r="AT12" s="18"/>
    </row>
    <row r="13" ht="15.75" customHeight="1">
      <c r="A13" s="43" t="s">
        <v>530</v>
      </c>
      <c r="B13" s="44" t="s">
        <v>531</v>
      </c>
      <c r="C13" s="44" t="s">
        <v>544</v>
      </c>
      <c r="D13" s="37">
        <v>28.0</v>
      </c>
      <c r="E13" s="37">
        <v>1.0</v>
      </c>
      <c r="F13" s="37">
        <v>4.0</v>
      </c>
      <c r="G13" s="37" t="s">
        <v>553</v>
      </c>
      <c r="H13" s="120">
        <v>43466.0</v>
      </c>
      <c r="I13" s="120">
        <v>43466.0</v>
      </c>
      <c r="J13" s="44" t="s">
        <v>326</v>
      </c>
      <c r="K13" s="134" t="s">
        <v>364</v>
      </c>
      <c r="L13" s="122">
        <v>1.0</v>
      </c>
      <c r="M13" s="122">
        <v>1.0</v>
      </c>
      <c r="N13" s="129"/>
      <c r="O13" s="129"/>
      <c r="P13" s="129"/>
      <c r="Q13" s="41"/>
      <c r="R13" s="124" t="str">
        <f t="shared" si="1"/>
        <v>USAC.SCK01.04.028
BD1.000 2019
mat@usac.alpenclub.nl</v>
      </c>
      <c r="S13" s="129"/>
      <c r="T13" s="65"/>
      <c r="U13" s="126">
        <v>5.0</v>
      </c>
      <c r="V13" s="127" t="s">
        <v>9</v>
      </c>
      <c r="W13" s="125">
        <v>43466.0</v>
      </c>
      <c r="X13" s="128"/>
      <c r="Y13" s="128"/>
      <c r="Z13" s="55" t="s">
        <v>70</v>
      </c>
      <c r="AA13" s="125">
        <v>45910.0</v>
      </c>
      <c r="AB13" s="61">
        <v>72.0</v>
      </c>
      <c r="AC13" s="62">
        <v>15.0</v>
      </c>
      <c r="AD13" s="57">
        <f>MAX(0.2*Klemveren[Waardering],Klemveren[Waardering]*(1-(YEAR(TODAY())-YEAR(Klemveren[Aanschafdatum]))/Klemveren[Afschrijfduur (jaar)]))</f>
        <v>43.2</v>
      </c>
      <c r="AE13" s="129"/>
      <c r="AF13" s="59"/>
      <c r="AG13" s="82" t="s">
        <v>45</v>
      </c>
      <c r="AH13" s="130" t="s">
        <v>534</v>
      </c>
      <c r="AI13" s="118">
        <v>45941.0</v>
      </c>
      <c r="AJ13" s="136" t="s">
        <v>71</v>
      </c>
      <c r="AK13" s="129"/>
      <c r="AL13" s="119" t="s">
        <v>56</v>
      </c>
      <c r="AM13" s="48"/>
      <c r="AN13" s="18"/>
      <c r="AO13" s="18"/>
      <c r="AP13" s="18"/>
      <c r="AQ13" s="18"/>
      <c r="AR13" s="18"/>
      <c r="AS13" s="18"/>
      <c r="AT13" s="18"/>
    </row>
    <row r="14" ht="15.75" customHeight="1">
      <c r="A14" s="35" t="s">
        <v>530</v>
      </c>
      <c r="B14" s="36" t="s">
        <v>531</v>
      </c>
      <c r="C14" s="36" t="s">
        <v>544</v>
      </c>
      <c r="D14" s="37">
        <v>37.0</v>
      </c>
      <c r="E14" s="37">
        <v>1.0</v>
      </c>
      <c r="F14" s="37">
        <v>5.0</v>
      </c>
      <c r="G14" s="37" t="s">
        <v>554</v>
      </c>
      <c r="H14" s="107">
        <v>44136.0</v>
      </c>
      <c r="I14" s="107">
        <v>44136.0</v>
      </c>
      <c r="J14" s="36" t="s">
        <v>326</v>
      </c>
      <c r="K14" s="137" t="s">
        <v>508</v>
      </c>
      <c r="L14" s="110">
        <v>2.0</v>
      </c>
      <c r="M14" s="110">
        <v>2.0</v>
      </c>
      <c r="N14" s="116"/>
      <c r="O14" s="116"/>
      <c r="P14" s="116"/>
      <c r="Q14" s="41"/>
      <c r="R14" s="111" t="str">
        <f t="shared" si="1"/>
        <v>USAC.SCK01.05.037
BD2.000 2020
mat@usac.alpenclub.nl</v>
      </c>
      <c r="S14" s="116"/>
      <c r="T14" s="67"/>
      <c r="U14" s="113">
        <v>5.0</v>
      </c>
      <c r="V14" s="114" t="s">
        <v>9</v>
      </c>
      <c r="W14" s="112">
        <v>44136.0</v>
      </c>
      <c r="X14" s="115"/>
      <c r="Y14" s="115"/>
      <c r="Z14" s="55" t="s">
        <v>70</v>
      </c>
      <c r="AA14" s="112">
        <v>45910.0</v>
      </c>
      <c r="AB14" s="57">
        <v>81.0</v>
      </c>
      <c r="AC14" s="58">
        <v>15.0</v>
      </c>
      <c r="AD14" s="57">
        <f>MAX(0.2*Klemveren[Waardering],Klemveren[Waardering]*(1-(YEAR(TODAY())-YEAR(Klemveren[Aanschafdatum]))/Klemveren[Afschrijfduur (jaar)]))</f>
        <v>54</v>
      </c>
      <c r="AE14" s="116"/>
      <c r="AF14" s="39"/>
      <c r="AG14" s="76" t="s">
        <v>45</v>
      </c>
      <c r="AH14" s="117" t="s">
        <v>534</v>
      </c>
      <c r="AI14" s="118">
        <v>45941.0</v>
      </c>
      <c r="AJ14" s="119" t="s">
        <v>55</v>
      </c>
      <c r="AK14" s="116"/>
      <c r="AL14" s="119" t="s">
        <v>56</v>
      </c>
      <c r="AM14" s="42"/>
      <c r="AN14" s="18"/>
      <c r="AO14" s="18"/>
      <c r="AP14" s="18"/>
      <c r="AQ14" s="18"/>
      <c r="AR14" s="18"/>
      <c r="AS14" s="18"/>
      <c r="AT14" s="18"/>
    </row>
    <row r="15" ht="15.75" customHeight="1">
      <c r="A15" s="43" t="s">
        <v>530</v>
      </c>
      <c r="B15" s="44" t="s">
        <v>531</v>
      </c>
      <c r="C15" s="44" t="s">
        <v>544</v>
      </c>
      <c r="D15" s="37">
        <v>46.0</v>
      </c>
      <c r="E15" s="37">
        <v>1.0</v>
      </c>
      <c r="F15" s="37">
        <v>6.0</v>
      </c>
      <c r="G15" s="37" t="s">
        <v>555</v>
      </c>
      <c r="H15" s="120">
        <v>43101.0</v>
      </c>
      <c r="I15" s="120">
        <v>43101.0</v>
      </c>
      <c r="J15" s="44" t="s">
        <v>326</v>
      </c>
      <c r="K15" s="138" t="s">
        <v>377</v>
      </c>
      <c r="L15" s="122">
        <v>3.0</v>
      </c>
      <c r="M15" s="122">
        <v>3.0</v>
      </c>
      <c r="N15" s="129"/>
      <c r="O15" s="129"/>
      <c r="P15" s="129"/>
      <c r="Q15" s="41"/>
      <c r="R15" s="124" t="str">
        <f t="shared" si="1"/>
        <v>USAC.SCK01.06.046
BD3.000 2018
mat@usac.alpenclub.nl</v>
      </c>
      <c r="S15" s="129"/>
      <c r="T15" s="65"/>
      <c r="U15" s="126">
        <v>5.0</v>
      </c>
      <c r="V15" s="127" t="s">
        <v>9</v>
      </c>
      <c r="W15" s="125">
        <v>43101.0</v>
      </c>
      <c r="X15" s="128"/>
      <c r="Y15" s="128"/>
      <c r="Z15" s="55" t="s">
        <v>70</v>
      </c>
      <c r="AA15" s="125">
        <v>45910.0</v>
      </c>
      <c r="AB15" s="61">
        <v>85.0</v>
      </c>
      <c r="AC15" s="62">
        <v>15.0</v>
      </c>
      <c r="AD15" s="57">
        <f>MAX(0.2*Klemveren[Waardering],Klemveren[Waardering]*(1-(YEAR(TODAY())-YEAR(Klemveren[Aanschafdatum]))/Klemveren[Afschrijfduur (jaar)]))</f>
        <v>45.33333333</v>
      </c>
      <c r="AE15" s="125">
        <v>45897.0</v>
      </c>
      <c r="AF15" s="45" t="s">
        <v>556</v>
      </c>
      <c r="AG15" s="82" t="s">
        <v>45</v>
      </c>
      <c r="AH15" s="135" t="s">
        <v>46</v>
      </c>
      <c r="AI15" s="118">
        <v>45941.0</v>
      </c>
      <c r="AJ15" s="119" t="s">
        <v>43</v>
      </c>
      <c r="AK15" s="129"/>
      <c r="AL15" s="119" t="s">
        <v>56</v>
      </c>
      <c r="AM15" s="48"/>
      <c r="AN15" s="18"/>
      <c r="AO15" s="18"/>
      <c r="AP15" s="18"/>
      <c r="AQ15" s="18"/>
      <c r="AR15" s="18"/>
      <c r="AS15" s="18"/>
      <c r="AT15" s="18"/>
    </row>
    <row r="16" ht="15.75" customHeight="1">
      <c r="A16" s="43" t="s">
        <v>530</v>
      </c>
      <c r="B16" s="44" t="s">
        <v>531</v>
      </c>
      <c r="C16" s="44" t="s">
        <v>544</v>
      </c>
      <c r="D16" s="37">
        <v>2.0</v>
      </c>
      <c r="E16" s="37">
        <v>2.0</v>
      </c>
      <c r="F16" s="37">
        <v>1.0</v>
      </c>
      <c r="G16" s="37" t="s">
        <v>557</v>
      </c>
      <c r="H16" s="120">
        <v>43466.0</v>
      </c>
      <c r="I16" s="120">
        <v>43466.0</v>
      </c>
      <c r="J16" s="44" t="s">
        <v>326</v>
      </c>
      <c r="K16" s="121" t="s">
        <v>485</v>
      </c>
      <c r="L16" s="122">
        <v>0.4</v>
      </c>
      <c r="M16" s="122">
        <v>0.4</v>
      </c>
      <c r="N16" s="129"/>
      <c r="O16" s="129"/>
      <c r="P16" s="129"/>
      <c r="Q16" s="41"/>
      <c r="R16" s="124" t="str">
        <f t="shared" si="1"/>
        <v>USAC.SCK02.01.002
BD0.400 2019
mat@usac.alpenclub.nl</v>
      </c>
      <c r="S16" s="41"/>
      <c r="T16" s="129"/>
      <c r="U16" s="126">
        <v>5.0</v>
      </c>
      <c r="V16" s="127" t="s">
        <v>9</v>
      </c>
      <c r="W16" s="125">
        <v>43466.0</v>
      </c>
      <c r="X16" s="128"/>
      <c r="Y16" s="128"/>
      <c r="Z16" s="55" t="s">
        <v>70</v>
      </c>
      <c r="AA16" s="125">
        <v>45910.0</v>
      </c>
      <c r="AB16" s="61">
        <v>68.0</v>
      </c>
      <c r="AC16" s="62">
        <v>15.0</v>
      </c>
      <c r="AD16" s="57">
        <f>MAX(0.2*Klemveren[Waardering],Klemveren[Waardering]*(1-(YEAR(TODAY())-YEAR(Klemveren[Aanschafdatum]))/Klemveren[Afschrijfduur (jaar)]))</f>
        <v>40.8</v>
      </c>
      <c r="AE16" s="129"/>
      <c r="AF16" s="59"/>
      <c r="AG16" s="82" t="s">
        <v>45</v>
      </c>
      <c r="AH16" s="130" t="s">
        <v>534</v>
      </c>
      <c r="AI16" s="118">
        <v>45941.0</v>
      </c>
      <c r="AJ16" s="136" t="s">
        <v>71</v>
      </c>
      <c r="AK16" s="129"/>
      <c r="AL16" s="119" t="s">
        <v>56</v>
      </c>
      <c r="AM16" s="48"/>
      <c r="AN16" s="18"/>
      <c r="AO16" s="18"/>
      <c r="AP16" s="18"/>
      <c r="AQ16" s="18"/>
      <c r="AR16" s="18"/>
      <c r="AS16" s="18"/>
      <c r="AT16" s="18"/>
    </row>
    <row r="17" ht="15.75" customHeight="1">
      <c r="A17" s="35" t="s">
        <v>530</v>
      </c>
      <c r="B17" s="36" t="s">
        <v>531</v>
      </c>
      <c r="C17" s="36" t="s">
        <v>544</v>
      </c>
      <c r="D17" s="37">
        <v>11.0</v>
      </c>
      <c r="E17" s="37">
        <v>2.0</v>
      </c>
      <c r="F17" s="37">
        <v>2.0</v>
      </c>
      <c r="G17" s="37" t="s">
        <v>558</v>
      </c>
      <c r="H17" s="107">
        <v>43466.0</v>
      </c>
      <c r="I17" s="107">
        <v>43466.0</v>
      </c>
      <c r="J17" s="36" t="s">
        <v>326</v>
      </c>
      <c r="K17" s="109" t="s">
        <v>414</v>
      </c>
      <c r="L17" s="110">
        <v>0.5</v>
      </c>
      <c r="M17" s="110">
        <v>0.5</v>
      </c>
      <c r="N17" s="116"/>
      <c r="O17" s="116"/>
      <c r="P17" s="116"/>
      <c r="Q17" s="41"/>
      <c r="R17" s="111" t="str">
        <f t="shared" si="1"/>
        <v>USAC.SCK02.02.011
BD0.500 2019
mat@usac.alpenclub.nl</v>
      </c>
      <c r="S17" s="116"/>
      <c r="T17" s="67"/>
      <c r="U17" s="113">
        <v>5.0</v>
      </c>
      <c r="V17" s="114" t="s">
        <v>9</v>
      </c>
      <c r="W17" s="112">
        <v>43466.0</v>
      </c>
      <c r="X17" s="115"/>
      <c r="Y17" s="115"/>
      <c r="Z17" s="55" t="s">
        <v>70</v>
      </c>
      <c r="AA17" s="112">
        <v>45910.0</v>
      </c>
      <c r="AB17" s="57">
        <v>68.0</v>
      </c>
      <c r="AC17" s="58">
        <v>15.0</v>
      </c>
      <c r="AD17" s="57">
        <f>MAX(0.2*Klemveren[Waardering],Klemveren[Waardering]*(1-(YEAR(TODAY())-YEAR(Klemveren[Aanschafdatum]))/Klemveren[Afschrijfduur (jaar)]))</f>
        <v>40.8</v>
      </c>
      <c r="AE17" s="112">
        <v>45897.0</v>
      </c>
      <c r="AF17" s="38" t="s">
        <v>556</v>
      </c>
      <c r="AG17" s="76" t="s">
        <v>45</v>
      </c>
      <c r="AH17" s="117" t="s">
        <v>549</v>
      </c>
      <c r="AI17" s="118">
        <v>45941.0</v>
      </c>
      <c r="AJ17" s="119" t="s">
        <v>43</v>
      </c>
      <c r="AK17" s="116"/>
      <c r="AL17" s="119" t="s">
        <v>56</v>
      </c>
      <c r="AM17" s="42"/>
      <c r="AN17" s="18"/>
      <c r="AO17" s="18"/>
      <c r="AP17" s="18"/>
      <c r="AQ17" s="18"/>
      <c r="AR17" s="18"/>
      <c r="AS17" s="18"/>
      <c r="AT17" s="18"/>
    </row>
    <row r="18" ht="15.75" customHeight="1">
      <c r="A18" s="43" t="s">
        <v>530</v>
      </c>
      <c r="B18" s="44" t="s">
        <v>531</v>
      </c>
      <c r="C18" s="44" t="s">
        <v>544</v>
      </c>
      <c r="D18" s="37">
        <v>20.0</v>
      </c>
      <c r="E18" s="37">
        <v>2.0</v>
      </c>
      <c r="F18" s="37">
        <v>3.0</v>
      </c>
      <c r="G18" s="37" t="s">
        <v>559</v>
      </c>
      <c r="H18" s="120">
        <v>43466.0</v>
      </c>
      <c r="I18" s="120">
        <v>43466.0</v>
      </c>
      <c r="J18" s="44" t="s">
        <v>326</v>
      </c>
      <c r="K18" s="131" t="s">
        <v>509</v>
      </c>
      <c r="L18" s="122">
        <v>0.75</v>
      </c>
      <c r="M18" s="122">
        <v>0.75</v>
      </c>
      <c r="N18" s="129"/>
      <c r="O18" s="129"/>
      <c r="P18" s="129"/>
      <c r="Q18" s="41"/>
      <c r="R18" s="124" t="str">
        <f t="shared" si="1"/>
        <v>USAC.SCK02.03.020
BD0.750 2019
mat@usac.alpenclub.nl</v>
      </c>
      <c r="S18" s="129"/>
      <c r="T18" s="65"/>
      <c r="U18" s="126">
        <v>5.0</v>
      </c>
      <c r="V18" s="127" t="s">
        <v>9</v>
      </c>
      <c r="W18" s="125">
        <v>43466.0</v>
      </c>
      <c r="X18" s="128"/>
      <c r="Y18" s="128"/>
      <c r="Z18" s="55" t="s">
        <v>70</v>
      </c>
      <c r="AA18" s="125">
        <v>45910.0</v>
      </c>
      <c r="AB18" s="61">
        <v>68.0</v>
      </c>
      <c r="AC18" s="62">
        <v>15.0</v>
      </c>
      <c r="AD18" s="57">
        <f>MAX(0.2*Klemveren[Waardering],Klemveren[Waardering]*(1-(YEAR(TODAY())-YEAR(Klemveren[Aanschafdatum]))/Klemveren[Afschrijfduur (jaar)]))</f>
        <v>40.8</v>
      </c>
      <c r="AE18" s="129"/>
      <c r="AF18" s="59"/>
      <c r="AG18" s="82" t="s">
        <v>45</v>
      </c>
      <c r="AH18" s="130" t="s">
        <v>534</v>
      </c>
      <c r="AI18" s="118">
        <v>45941.0</v>
      </c>
      <c r="AJ18" s="119" t="s">
        <v>55</v>
      </c>
      <c r="AK18" s="129"/>
      <c r="AL18" s="119" t="s">
        <v>56</v>
      </c>
      <c r="AM18" s="48"/>
      <c r="AN18" s="18"/>
      <c r="AO18" s="18"/>
      <c r="AP18" s="18"/>
      <c r="AQ18" s="18"/>
      <c r="AR18" s="18"/>
      <c r="AS18" s="18"/>
      <c r="AT18" s="18"/>
    </row>
    <row r="19" ht="15.75" customHeight="1">
      <c r="A19" s="35" t="s">
        <v>530</v>
      </c>
      <c r="B19" s="36" t="s">
        <v>531</v>
      </c>
      <c r="C19" s="36" t="s">
        <v>544</v>
      </c>
      <c r="D19" s="37">
        <v>29.0</v>
      </c>
      <c r="E19" s="37">
        <v>2.0</v>
      </c>
      <c r="F19" s="37">
        <v>4.0</v>
      </c>
      <c r="G19" s="37" t="s">
        <v>560</v>
      </c>
      <c r="H19" s="107">
        <v>43466.0</v>
      </c>
      <c r="I19" s="107">
        <v>43466.0</v>
      </c>
      <c r="J19" s="36" t="s">
        <v>326</v>
      </c>
      <c r="K19" s="134" t="s">
        <v>364</v>
      </c>
      <c r="L19" s="110">
        <v>1.0</v>
      </c>
      <c r="M19" s="110">
        <v>1.0</v>
      </c>
      <c r="N19" s="116"/>
      <c r="O19" s="116"/>
      <c r="P19" s="116"/>
      <c r="Q19" s="41"/>
      <c r="R19" s="111" t="str">
        <f t="shared" si="1"/>
        <v>USAC.SCK02.04.029
BD1.000 2019
mat@usac.alpenclub.nl</v>
      </c>
      <c r="S19" s="116"/>
      <c r="T19" s="67"/>
      <c r="U19" s="113">
        <v>5.0</v>
      </c>
      <c r="V19" s="114" t="s">
        <v>9</v>
      </c>
      <c r="W19" s="112">
        <v>43466.0</v>
      </c>
      <c r="X19" s="115"/>
      <c r="Y19" s="115"/>
      <c r="Z19" s="55" t="s">
        <v>70</v>
      </c>
      <c r="AA19" s="112">
        <v>45910.0</v>
      </c>
      <c r="AB19" s="57">
        <v>72.0</v>
      </c>
      <c r="AC19" s="58">
        <v>15.0</v>
      </c>
      <c r="AD19" s="57">
        <f>MAX(0.2*Klemveren[Waardering],Klemveren[Waardering]*(1-(YEAR(TODAY())-YEAR(Klemveren[Aanschafdatum]))/Klemveren[Afschrijfduur (jaar)]))</f>
        <v>43.2</v>
      </c>
      <c r="AE19" s="116"/>
      <c r="AF19" s="39"/>
      <c r="AG19" s="76" t="s">
        <v>45</v>
      </c>
      <c r="AH19" s="117" t="s">
        <v>534</v>
      </c>
      <c r="AI19" s="118">
        <v>45941.0</v>
      </c>
      <c r="AJ19" s="136" t="s">
        <v>71</v>
      </c>
      <c r="AK19" s="116"/>
      <c r="AL19" s="119" t="s">
        <v>56</v>
      </c>
      <c r="AM19" s="42"/>
      <c r="AN19" s="18"/>
      <c r="AO19" s="18"/>
      <c r="AP19" s="18"/>
      <c r="AQ19" s="18"/>
      <c r="AR19" s="18"/>
      <c r="AS19" s="18"/>
      <c r="AT19" s="18"/>
    </row>
    <row r="20" ht="15.75" customHeight="1">
      <c r="A20" s="43" t="s">
        <v>530</v>
      </c>
      <c r="B20" s="44" t="s">
        <v>531</v>
      </c>
      <c r="C20" s="44" t="s">
        <v>544</v>
      </c>
      <c r="D20" s="37">
        <v>38.0</v>
      </c>
      <c r="E20" s="37">
        <v>2.0</v>
      </c>
      <c r="F20" s="37">
        <v>5.0</v>
      </c>
      <c r="G20" s="37" t="s">
        <v>561</v>
      </c>
      <c r="H20" s="120">
        <v>44743.0</v>
      </c>
      <c r="I20" s="120">
        <v>44743.0</v>
      </c>
      <c r="J20" s="44" t="s">
        <v>326</v>
      </c>
      <c r="K20" s="137" t="s">
        <v>508</v>
      </c>
      <c r="L20" s="122">
        <v>2.0</v>
      </c>
      <c r="M20" s="122">
        <v>2.0</v>
      </c>
      <c r="N20" s="129"/>
      <c r="O20" s="129"/>
      <c r="P20" s="129"/>
      <c r="Q20" s="41"/>
      <c r="R20" s="124" t="str">
        <f t="shared" si="1"/>
        <v>USAC.SCK02.05.038
BD2.000 2022
mat@usac.alpenclub.nl</v>
      </c>
      <c r="S20" s="129"/>
      <c r="T20" s="65"/>
      <c r="U20" s="126">
        <v>5.0</v>
      </c>
      <c r="V20" s="127" t="s">
        <v>9</v>
      </c>
      <c r="W20" s="125">
        <v>44743.0</v>
      </c>
      <c r="X20" s="128"/>
      <c r="Y20" s="128"/>
      <c r="Z20" s="55" t="s">
        <v>70</v>
      </c>
      <c r="AA20" s="125">
        <v>45910.0</v>
      </c>
      <c r="AB20" s="61">
        <v>81.0</v>
      </c>
      <c r="AC20" s="62">
        <v>15.0</v>
      </c>
      <c r="AD20" s="57">
        <f>MAX(0.2*Klemveren[Waardering],Klemveren[Waardering]*(1-(YEAR(TODAY())-YEAR(Klemveren[Aanschafdatum]))/Klemveren[Afschrijfduur (jaar)]))</f>
        <v>64.8</v>
      </c>
      <c r="AE20" s="129"/>
      <c r="AF20" s="59"/>
      <c r="AG20" s="82" t="s">
        <v>45</v>
      </c>
      <c r="AH20" s="130" t="s">
        <v>534</v>
      </c>
      <c r="AI20" s="118">
        <v>45941.0</v>
      </c>
      <c r="AJ20" s="136" t="s">
        <v>71</v>
      </c>
      <c r="AK20" s="129"/>
      <c r="AL20" s="119" t="s">
        <v>56</v>
      </c>
      <c r="AM20" s="48"/>
      <c r="AN20" s="18"/>
      <c r="AO20" s="18"/>
      <c r="AP20" s="18"/>
      <c r="AQ20" s="18"/>
      <c r="AR20" s="18"/>
      <c r="AS20" s="18"/>
      <c r="AT20" s="18"/>
    </row>
    <row r="21" ht="15.75" customHeight="1">
      <c r="A21" s="35" t="s">
        <v>530</v>
      </c>
      <c r="B21" s="36" t="s">
        <v>531</v>
      </c>
      <c r="C21" s="36" t="s">
        <v>544</v>
      </c>
      <c r="D21" s="37">
        <v>47.0</v>
      </c>
      <c r="E21" s="37">
        <v>2.0</v>
      </c>
      <c r="F21" s="37">
        <v>6.0</v>
      </c>
      <c r="G21" s="37" t="s">
        <v>562</v>
      </c>
      <c r="H21" s="107">
        <v>43466.0</v>
      </c>
      <c r="I21" s="107">
        <v>43466.0</v>
      </c>
      <c r="J21" s="36" t="s">
        <v>326</v>
      </c>
      <c r="K21" s="138" t="s">
        <v>377</v>
      </c>
      <c r="L21" s="110">
        <v>3.0</v>
      </c>
      <c r="M21" s="110">
        <v>3.0</v>
      </c>
      <c r="N21" s="116"/>
      <c r="O21" s="116"/>
      <c r="P21" s="116"/>
      <c r="Q21" s="41"/>
      <c r="R21" s="111" t="str">
        <f t="shared" si="1"/>
        <v>USAC.SCK02.06.047
BD3.000 2019
mat@usac.alpenclub.nl</v>
      </c>
      <c r="S21" s="116"/>
      <c r="T21" s="67"/>
      <c r="U21" s="113">
        <v>5.0</v>
      </c>
      <c r="V21" s="114" t="s">
        <v>9</v>
      </c>
      <c r="W21" s="112">
        <v>43466.0</v>
      </c>
      <c r="X21" s="115"/>
      <c r="Y21" s="115"/>
      <c r="Z21" s="55" t="s">
        <v>70</v>
      </c>
      <c r="AA21" s="112">
        <v>45910.0</v>
      </c>
      <c r="AB21" s="57">
        <v>85.0</v>
      </c>
      <c r="AC21" s="58">
        <v>15.0</v>
      </c>
      <c r="AD21" s="57">
        <f>MAX(0.2*Klemveren[Waardering],Klemveren[Waardering]*(1-(YEAR(TODAY())-YEAR(Klemveren[Aanschafdatum]))/Klemveren[Afschrijfduur (jaar)]))</f>
        <v>51</v>
      </c>
      <c r="AE21" s="116"/>
      <c r="AF21" s="39"/>
      <c r="AG21" s="76" t="s">
        <v>45</v>
      </c>
      <c r="AH21" s="117" t="s">
        <v>534</v>
      </c>
      <c r="AI21" s="118">
        <v>45941.0</v>
      </c>
      <c r="AJ21" s="136" t="s">
        <v>71</v>
      </c>
      <c r="AK21" s="116"/>
      <c r="AL21" s="119" t="s">
        <v>56</v>
      </c>
      <c r="AM21" s="42"/>
      <c r="AN21" s="18"/>
      <c r="AO21" s="18"/>
      <c r="AP21" s="18"/>
      <c r="AQ21" s="18"/>
      <c r="AR21" s="18"/>
      <c r="AS21" s="18"/>
      <c r="AT21" s="18"/>
    </row>
    <row r="22" ht="15.75" customHeight="1">
      <c r="A22" s="35" t="s">
        <v>530</v>
      </c>
      <c r="B22" s="36" t="s">
        <v>531</v>
      </c>
      <c r="C22" s="36" t="s">
        <v>544</v>
      </c>
      <c r="D22" s="37">
        <v>3.0</v>
      </c>
      <c r="E22" s="37">
        <v>3.0</v>
      </c>
      <c r="F22" s="37">
        <v>1.0</v>
      </c>
      <c r="G22" s="37" t="s">
        <v>563</v>
      </c>
      <c r="H22" s="107">
        <v>43466.0</v>
      </c>
      <c r="I22" s="107">
        <v>43466.0</v>
      </c>
      <c r="J22" s="36" t="s">
        <v>326</v>
      </c>
      <c r="K22" s="121" t="s">
        <v>485</v>
      </c>
      <c r="L22" s="110">
        <v>0.4</v>
      </c>
      <c r="M22" s="110">
        <v>0.4</v>
      </c>
      <c r="N22" s="116"/>
      <c r="O22" s="116"/>
      <c r="P22" s="116"/>
      <c r="Q22" s="41"/>
      <c r="R22" s="111" t="str">
        <f t="shared" si="1"/>
        <v>USAC.SCK03.01.003
BD0.400 2019
mat@usac.alpenclub.nl</v>
      </c>
      <c r="S22" s="41"/>
      <c r="T22" s="116"/>
      <c r="U22" s="113">
        <v>5.0</v>
      </c>
      <c r="V22" s="114" t="s">
        <v>9</v>
      </c>
      <c r="W22" s="112">
        <v>43466.0</v>
      </c>
      <c r="X22" s="115"/>
      <c r="Y22" s="115"/>
      <c r="Z22" s="55" t="s">
        <v>70</v>
      </c>
      <c r="AA22" s="112">
        <v>45910.0</v>
      </c>
      <c r="AB22" s="57">
        <v>68.0</v>
      </c>
      <c r="AC22" s="58">
        <v>15.0</v>
      </c>
      <c r="AD22" s="57">
        <f>MAX(0.2*Klemveren[Waardering],Klemveren[Waardering]*(1-(YEAR(TODAY())-YEAR(Klemveren[Aanschafdatum]))/Klemveren[Afschrijfduur (jaar)]))</f>
        <v>40.8</v>
      </c>
      <c r="AE22" s="116"/>
      <c r="AF22" s="39"/>
      <c r="AG22" s="76" t="s">
        <v>45</v>
      </c>
      <c r="AH22" s="117" t="s">
        <v>534</v>
      </c>
      <c r="AI22" s="118">
        <v>45941.0</v>
      </c>
      <c r="AJ22" s="119" t="s">
        <v>55</v>
      </c>
      <c r="AK22" s="116"/>
      <c r="AL22" s="119" t="s">
        <v>56</v>
      </c>
      <c r="AM22" s="42"/>
      <c r="AN22" s="18"/>
      <c r="AO22" s="18"/>
      <c r="AP22" s="18"/>
      <c r="AQ22" s="18"/>
      <c r="AR22" s="18"/>
      <c r="AS22" s="18"/>
      <c r="AT22" s="18"/>
    </row>
    <row r="23" ht="15.75" customHeight="1">
      <c r="A23" s="43" t="s">
        <v>530</v>
      </c>
      <c r="B23" s="44" t="s">
        <v>531</v>
      </c>
      <c r="C23" s="44" t="s">
        <v>544</v>
      </c>
      <c r="D23" s="37">
        <v>12.0</v>
      </c>
      <c r="E23" s="37">
        <v>3.0</v>
      </c>
      <c r="F23" s="37">
        <v>2.0</v>
      </c>
      <c r="G23" s="37" t="s">
        <v>564</v>
      </c>
      <c r="H23" s="120">
        <v>43466.0</v>
      </c>
      <c r="I23" s="120">
        <v>43466.0</v>
      </c>
      <c r="J23" s="44" t="s">
        <v>326</v>
      </c>
      <c r="K23" s="109" t="s">
        <v>414</v>
      </c>
      <c r="L23" s="122">
        <v>0.5</v>
      </c>
      <c r="M23" s="122">
        <v>0.5</v>
      </c>
      <c r="N23" s="129"/>
      <c r="O23" s="129"/>
      <c r="P23" s="129"/>
      <c r="Q23" s="41"/>
      <c r="R23" s="124" t="str">
        <f t="shared" si="1"/>
        <v>USAC.SCK03.02.012
BD0.500 2019
mat@usac.alpenclub.nl</v>
      </c>
      <c r="S23" s="129"/>
      <c r="T23" s="65"/>
      <c r="U23" s="126">
        <v>5.0</v>
      </c>
      <c r="V23" s="127" t="s">
        <v>9</v>
      </c>
      <c r="W23" s="125">
        <v>43466.0</v>
      </c>
      <c r="X23" s="128"/>
      <c r="Y23" s="128"/>
      <c r="Z23" s="55" t="s">
        <v>70</v>
      </c>
      <c r="AA23" s="125">
        <v>45910.0</v>
      </c>
      <c r="AB23" s="61">
        <v>68.0</v>
      </c>
      <c r="AC23" s="62">
        <v>15.0</v>
      </c>
      <c r="AD23" s="57">
        <f>MAX(0.2*Klemveren[Waardering],Klemveren[Waardering]*(1-(YEAR(TODAY())-YEAR(Klemveren[Aanschafdatum]))/Klemveren[Afschrijfduur (jaar)]))</f>
        <v>40.8</v>
      </c>
      <c r="AE23" s="129"/>
      <c r="AF23" s="59"/>
      <c r="AG23" s="82" t="s">
        <v>45</v>
      </c>
      <c r="AH23" s="130" t="s">
        <v>534</v>
      </c>
      <c r="AI23" s="118">
        <v>45941.0</v>
      </c>
      <c r="AJ23" s="119" t="s">
        <v>55</v>
      </c>
      <c r="AK23" s="129"/>
      <c r="AL23" s="119" t="s">
        <v>56</v>
      </c>
      <c r="AM23" s="48"/>
      <c r="AN23" s="18"/>
      <c r="AO23" s="18"/>
      <c r="AP23" s="18"/>
      <c r="AQ23" s="18"/>
      <c r="AR23" s="18"/>
      <c r="AS23" s="18"/>
      <c r="AT23" s="18"/>
    </row>
    <row r="24" ht="15.75" customHeight="1">
      <c r="A24" s="35" t="s">
        <v>530</v>
      </c>
      <c r="B24" s="36" t="s">
        <v>531</v>
      </c>
      <c r="C24" s="36" t="s">
        <v>544</v>
      </c>
      <c r="D24" s="37">
        <v>21.0</v>
      </c>
      <c r="E24" s="37">
        <v>3.0</v>
      </c>
      <c r="F24" s="37">
        <v>3.0</v>
      </c>
      <c r="G24" s="37" t="s">
        <v>565</v>
      </c>
      <c r="H24" s="107">
        <v>44743.0</v>
      </c>
      <c r="I24" s="107">
        <v>44743.0</v>
      </c>
      <c r="J24" s="36" t="s">
        <v>326</v>
      </c>
      <c r="K24" s="131" t="s">
        <v>509</v>
      </c>
      <c r="L24" s="110">
        <v>0.75</v>
      </c>
      <c r="M24" s="110">
        <v>0.75</v>
      </c>
      <c r="N24" s="116"/>
      <c r="O24" s="116"/>
      <c r="P24" s="116"/>
      <c r="Q24" s="41"/>
      <c r="R24" s="111" t="str">
        <f t="shared" si="1"/>
        <v>USAC.SCK03.03.021
BD0.750 2022
mat@usac.alpenclub.nl</v>
      </c>
      <c r="S24" s="116"/>
      <c r="T24" s="67"/>
      <c r="U24" s="113">
        <v>5.0</v>
      </c>
      <c r="V24" s="114" t="s">
        <v>9</v>
      </c>
      <c r="W24" s="112">
        <v>44743.0</v>
      </c>
      <c r="X24" s="115"/>
      <c r="Y24" s="115"/>
      <c r="Z24" s="55" t="s">
        <v>70</v>
      </c>
      <c r="AA24" s="112">
        <v>45910.0</v>
      </c>
      <c r="AB24" s="57">
        <v>68.0</v>
      </c>
      <c r="AC24" s="58">
        <v>15.0</v>
      </c>
      <c r="AD24" s="57">
        <f>MAX(0.2*Klemveren[Waardering],Klemveren[Waardering]*(1-(YEAR(TODAY())-YEAR(Klemveren[Aanschafdatum]))/Klemveren[Afschrijfduur (jaar)]))</f>
        <v>54.4</v>
      </c>
      <c r="AE24" s="116"/>
      <c r="AF24" s="39"/>
      <c r="AG24" s="76" t="s">
        <v>45</v>
      </c>
      <c r="AH24" s="117" t="s">
        <v>534</v>
      </c>
      <c r="AI24" s="118">
        <v>45941.0</v>
      </c>
      <c r="AJ24" s="136" t="s">
        <v>71</v>
      </c>
      <c r="AK24" s="116"/>
      <c r="AL24" s="119" t="s">
        <v>56</v>
      </c>
      <c r="AM24" s="42"/>
      <c r="AN24" s="18"/>
      <c r="AO24" s="18"/>
      <c r="AP24" s="18"/>
      <c r="AQ24" s="18"/>
      <c r="AR24" s="18"/>
      <c r="AS24" s="18"/>
      <c r="AT24" s="18"/>
    </row>
    <row r="25" ht="15.75" customHeight="1">
      <c r="A25" s="43" t="s">
        <v>530</v>
      </c>
      <c r="B25" s="44" t="s">
        <v>531</v>
      </c>
      <c r="C25" s="44" t="s">
        <v>544</v>
      </c>
      <c r="D25" s="37">
        <v>30.0</v>
      </c>
      <c r="E25" s="37">
        <v>3.0</v>
      </c>
      <c r="F25" s="37">
        <v>4.0</v>
      </c>
      <c r="G25" s="37" t="s">
        <v>566</v>
      </c>
      <c r="H25" s="120">
        <v>44287.0</v>
      </c>
      <c r="I25" s="120">
        <v>44287.0</v>
      </c>
      <c r="J25" s="44" t="s">
        <v>326</v>
      </c>
      <c r="K25" s="134" t="s">
        <v>364</v>
      </c>
      <c r="L25" s="122">
        <v>1.0</v>
      </c>
      <c r="M25" s="122">
        <v>1.0</v>
      </c>
      <c r="N25" s="129"/>
      <c r="O25" s="129"/>
      <c r="P25" s="129"/>
      <c r="Q25" s="41"/>
      <c r="R25" s="124" t="str">
        <f t="shared" si="1"/>
        <v>USAC.SCK03.04.030
BD1.000 2021
mat@usac.alpenclub.nl</v>
      </c>
      <c r="S25" s="129"/>
      <c r="T25" s="65"/>
      <c r="U25" s="126">
        <v>5.0</v>
      </c>
      <c r="V25" s="127" t="s">
        <v>9</v>
      </c>
      <c r="W25" s="125">
        <v>44287.0</v>
      </c>
      <c r="X25" s="128"/>
      <c r="Y25" s="128"/>
      <c r="Z25" s="55" t="s">
        <v>70</v>
      </c>
      <c r="AA25" s="125">
        <v>45910.0</v>
      </c>
      <c r="AB25" s="61">
        <v>72.0</v>
      </c>
      <c r="AC25" s="62">
        <v>15.0</v>
      </c>
      <c r="AD25" s="57">
        <f>MAX(0.2*Klemveren[Waardering],Klemveren[Waardering]*(1-(YEAR(TODAY())-YEAR(Klemveren[Aanschafdatum]))/Klemveren[Afschrijfduur (jaar)]))</f>
        <v>52.8</v>
      </c>
      <c r="AE25" s="129"/>
      <c r="AF25" s="59"/>
      <c r="AG25" s="82" t="s">
        <v>45</v>
      </c>
      <c r="AH25" s="130" t="s">
        <v>534</v>
      </c>
      <c r="AI25" s="118">
        <v>45941.0</v>
      </c>
      <c r="AJ25" s="136" t="s">
        <v>71</v>
      </c>
      <c r="AK25" s="129"/>
      <c r="AL25" s="119" t="s">
        <v>56</v>
      </c>
      <c r="AM25" s="48"/>
      <c r="AN25" s="18"/>
      <c r="AO25" s="18"/>
      <c r="AP25" s="18"/>
      <c r="AQ25" s="18"/>
      <c r="AR25" s="18"/>
      <c r="AS25" s="18"/>
      <c r="AT25" s="18"/>
    </row>
    <row r="26" ht="15.75" customHeight="1">
      <c r="A26" s="35" t="s">
        <v>530</v>
      </c>
      <c r="B26" s="36" t="s">
        <v>531</v>
      </c>
      <c r="C26" s="36" t="s">
        <v>544</v>
      </c>
      <c r="D26" s="37">
        <v>39.0</v>
      </c>
      <c r="E26" s="37">
        <v>3.0</v>
      </c>
      <c r="F26" s="37">
        <v>5.0</v>
      </c>
      <c r="G26" s="37" t="s">
        <v>567</v>
      </c>
      <c r="H26" s="107">
        <v>44287.0</v>
      </c>
      <c r="I26" s="107">
        <v>44287.0</v>
      </c>
      <c r="J26" s="36" t="s">
        <v>326</v>
      </c>
      <c r="K26" s="137" t="s">
        <v>508</v>
      </c>
      <c r="L26" s="110">
        <v>2.0</v>
      </c>
      <c r="M26" s="110">
        <v>2.0</v>
      </c>
      <c r="N26" s="116"/>
      <c r="O26" s="116"/>
      <c r="P26" s="116"/>
      <c r="Q26" s="41"/>
      <c r="R26" s="111" t="str">
        <f t="shared" si="1"/>
        <v>USAC.SCK03.05.039
BD2.000 2021
mat@usac.alpenclub.nl</v>
      </c>
      <c r="S26" s="116"/>
      <c r="T26" s="67"/>
      <c r="U26" s="113">
        <v>5.0</v>
      </c>
      <c r="V26" s="114" t="s">
        <v>9</v>
      </c>
      <c r="W26" s="112">
        <v>44287.0</v>
      </c>
      <c r="X26" s="115"/>
      <c r="Y26" s="115"/>
      <c r="Z26" s="55" t="s">
        <v>70</v>
      </c>
      <c r="AA26" s="112">
        <v>45910.0</v>
      </c>
      <c r="AB26" s="57">
        <v>81.0</v>
      </c>
      <c r="AC26" s="58">
        <v>15.0</v>
      </c>
      <c r="AD26" s="57">
        <f>MAX(0.2*Klemveren[Waardering],Klemveren[Waardering]*(1-(YEAR(TODAY())-YEAR(Klemveren[Aanschafdatum]))/Klemveren[Afschrijfduur (jaar)]))</f>
        <v>59.4</v>
      </c>
      <c r="AE26" s="116"/>
      <c r="AF26" s="39"/>
      <c r="AG26" s="76" t="s">
        <v>45</v>
      </c>
      <c r="AH26" s="117" t="s">
        <v>534</v>
      </c>
      <c r="AI26" s="118">
        <v>45941.0</v>
      </c>
      <c r="AJ26" s="119" t="s">
        <v>55</v>
      </c>
      <c r="AK26" s="116"/>
      <c r="AL26" s="119" t="s">
        <v>56</v>
      </c>
      <c r="AM26" s="42"/>
      <c r="AN26" s="18"/>
      <c r="AO26" s="18"/>
      <c r="AP26" s="18"/>
      <c r="AQ26" s="18"/>
      <c r="AR26" s="18"/>
      <c r="AS26" s="18"/>
      <c r="AT26" s="18"/>
    </row>
    <row r="27" ht="15.75" customHeight="1">
      <c r="A27" s="43" t="s">
        <v>530</v>
      </c>
      <c r="B27" s="44" t="s">
        <v>531</v>
      </c>
      <c r="C27" s="44" t="s">
        <v>544</v>
      </c>
      <c r="D27" s="37">
        <v>48.0</v>
      </c>
      <c r="E27" s="37">
        <v>3.0</v>
      </c>
      <c r="F27" s="37">
        <v>6.0</v>
      </c>
      <c r="G27" s="37" t="s">
        <v>568</v>
      </c>
      <c r="H27" s="120">
        <v>43466.0</v>
      </c>
      <c r="I27" s="120">
        <v>43466.0</v>
      </c>
      <c r="J27" s="44" t="s">
        <v>326</v>
      </c>
      <c r="K27" s="138" t="s">
        <v>377</v>
      </c>
      <c r="L27" s="122">
        <v>3.0</v>
      </c>
      <c r="M27" s="122">
        <v>3.0</v>
      </c>
      <c r="N27" s="129"/>
      <c r="O27" s="129"/>
      <c r="P27" s="129"/>
      <c r="Q27" s="41"/>
      <c r="R27" s="124" t="str">
        <f t="shared" si="1"/>
        <v>USAC.SCK03.06.048
BD3.000 2019
mat@usac.alpenclub.nl</v>
      </c>
      <c r="S27" s="129"/>
      <c r="T27" s="65"/>
      <c r="U27" s="126">
        <v>5.0</v>
      </c>
      <c r="V27" s="127" t="s">
        <v>9</v>
      </c>
      <c r="W27" s="125">
        <v>43466.0</v>
      </c>
      <c r="X27" s="128"/>
      <c r="Y27" s="128"/>
      <c r="Z27" s="55" t="s">
        <v>70</v>
      </c>
      <c r="AA27" s="125">
        <v>45910.0</v>
      </c>
      <c r="AB27" s="61">
        <v>85.0</v>
      </c>
      <c r="AC27" s="62">
        <v>15.0</v>
      </c>
      <c r="AD27" s="57">
        <f>MAX(0.2*Klemveren[Waardering],Klemveren[Waardering]*(1-(YEAR(TODAY())-YEAR(Klemveren[Aanschafdatum]))/Klemveren[Afschrijfduur (jaar)]))</f>
        <v>51</v>
      </c>
      <c r="AE27" s="129"/>
      <c r="AF27" s="59"/>
      <c r="AG27" s="82" t="s">
        <v>45</v>
      </c>
      <c r="AH27" s="130" t="s">
        <v>534</v>
      </c>
      <c r="AI27" s="118">
        <v>45941.0</v>
      </c>
      <c r="AJ27" s="119" t="s">
        <v>55</v>
      </c>
      <c r="AK27" s="129"/>
      <c r="AL27" s="119" t="s">
        <v>56</v>
      </c>
      <c r="AM27" s="48"/>
      <c r="AN27" s="18"/>
      <c r="AO27" s="18"/>
      <c r="AP27" s="18"/>
      <c r="AQ27" s="18"/>
      <c r="AR27" s="18"/>
      <c r="AS27" s="18"/>
      <c r="AT27" s="18"/>
    </row>
    <row r="28" ht="15.75" customHeight="1">
      <c r="A28" s="43" t="s">
        <v>530</v>
      </c>
      <c r="B28" s="44" t="s">
        <v>531</v>
      </c>
      <c r="C28" s="44" t="s">
        <v>544</v>
      </c>
      <c r="D28" s="37">
        <v>4.0</v>
      </c>
      <c r="E28" s="37">
        <v>4.0</v>
      </c>
      <c r="F28" s="37">
        <v>1.0</v>
      </c>
      <c r="G28" s="37" t="s">
        <v>569</v>
      </c>
      <c r="H28" s="120">
        <v>43466.0</v>
      </c>
      <c r="I28" s="120">
        <v>43466.0</v>
      </c>
      <c r="J28" s="44" t="s">
        <v>326</v>
      </c>
      <c r="K28" s="121" t="s">
        <v>485</v>
      </c>
      <c r="L28" s="122">
        <v>0.4</v>
      </c>
      <c r="M28" s="122">
        <v>0.4</v>
      </c>
      <c r="N28" s="129"/>
      <c r="O28" s="129"/>
      <c r="P28" s="129"/>
      <c r="Q28" s="41"/>
      <c r="R28" s="124" t="str">
        <f t="shared" si="1"/>
        <v>USAC.SCK04.01.004
BD0.400 2019
mat@usac.alpenclub.nl</v>
      </c>
      <c r="S28" s="41"/>
      <c r="T28" s="129"/>
      <c r="U28" s="126">
        <v>5.0</v>
      </c>
      <c r="V28" s="127" t="s">
        <v>9</v>
      </c>
      <c r="W28" s="125">
        <v>43466.0</v>
      </c>
      <c r="X28" s="128"/>
      <c r="Y28" s="128"/>
      <c r="Z28" s="55" t="s">
        <v>70</v>
      </c>
      <c r="AA28" s="125">
        <v>45910.0</v>
      </c>
      <c r="AB28" s="61">
        <v>68.0</v>
      </c>
      <c r="AC28" s="62">
        <v>15.0</v>
      </c>
      <c r="AD28" s="57">
        <f>MAX(0.2*Klemveren[Waardering],Klemveren[Waardering]*(1-(YEAR(TODAY())-YEAR(Klemveren[Aanschafdatum]))/Klemveren[Afschrijfduur (jaar)]))</f>
        <v>40.8</v>
      </c>
      <c r="AE28" s="129"/>
      <c r="AF28" s="59"/>
      <c r="AG28" s="82" t="s">
        <v>45</v>
      </c>
      <c r="AH28" s="130" t="s">
        <v>534</v>
      </c>
      <c r="AI28" s="118">
        <v>45941.0</v>
      </c>
      <c r="AJ28" s="136" t="s">
        <v>71</v>
      </c>
      <c r="AK28" s="129"/>
      <c r="AL28" s="119" t="s">
        <v>56</v>
      </c>
      <c r="AM28" s="48"/>
      <c r="AN28" s="18"/>
      <c r="AO28" s="18"/>
      <c r="AP28" s="18"/>
      <c r="AQ28" s="18"/>
      <c r="AR28" s="18"/>
      <c r="AS28" s="18"/>
      <c r="AT28" s="18"/>
    </row>
    <row r="29" ht="15.75" customHeight="1">
      <c r="A29" s="35" t="s">
        <v>530</v>
      </c>
      <c r="B29" s="36" t="s">
        <v>531</v>
      </c>
      <c r="C29" s="36" t="s">
        <v>544</v>
      </c>
      <c r="D29" s="37">
        <v>13.0</v>
      </c>
      <c r="E29" s="37">
        <v>4.0</v>
      </c>
      <c r="F29" s="37">
        <v>2.0</v>
      </c>
      <c r="G29" s="37" t="s">
        <v>570</v>
      </c>
      <c r="H29" s="107">
        <v>44287.0</v>
      </c>
      <c r="I29" s="107">
        <v>44287.0</v>
      </c>
      <c r="J29" s="36" t="s">
        <v>326</v>
      </c>
      <c r="K29" s="109" t="s">
        <v>414</v>
      </c>
      <c r="L29" s="110">
        <v>0.5</v>
      </c>
      <c r="M29" s="110">
        <v>0.5</v>
      </c>
      <c r="N29" s="116"/>
      <c r="O29" s="116"/>
      <c r="P29" s="116"/>
      <c r="Q29" s="41"/>
      <c r="R29" s="111" t="str">
        <f t="shared" si="1"/>
        <v>USAC.SCK04.02.013
BD0.500 2021
mat@usac.alpenclub.nl</v>
      </c>
      <c r="S29" s="116"/>
      <c r="T29" s="67"/>
      <c r="U29" s="113">
        <v>5.0</v>
      </c>
      <c r="V29" s="114" t="s">
        <v>9</v>
      </c>
      <c r="W29" s="112">
        <v>44287.0</v>
      </c>
      <c r="X29" s="115"/>
      <c r="Y29" s="115"/>
      <c r="Z29" s="55" t="s">
        <v>70</v>
      </c>
      <c r="AA29" s="112">
        <v>45910.0</v>
      </c>
      <c r="AB29" s="57">
        <v>68.0</v>
      </c>
      <c r="AC29" s="58">
        <v>15.0</v>
      </c>
      <c r="AD29" s="57">
        <f>MAX(0.2*Klemveren[Waardering],Klemveren[Waardering]*(1-(YEAR(TODAY())-YEAR(Klemveren[Aanschafdatum]))/Klemveren[Afschrijfduur (jaar)]))</f>
        <v>49.86666667</v>
      </c>
      <c r="AE29" s="116"/>
      <c r="AF29" s="39"/>
      <c r="AG29" s="76" t="s">
        <v>45</v>
      </c>
      <c r="AH29" s="117" t="s">
        <v>534</v>
      </c>
      <c r="AI29" s="118">
        <v>45941.0</v>
      </c>
      <c r="AJ29" s="136" t="s">
        <v>71</v>
      </c>
      <c r="AK29" s="116"/>
      <c r="AL29" s="119" t="s">
        <v>56</v>
      </c>
      <c r="AM29" s="42"/>
      <c r="AN29" s="18"/>
      <c r="AO29" s="18"/>
      <c r="AP29" s="18"/>
      <c r="AQ29" s="18"/>
      <c r="AR29" s="18"/>
      <c r="AS29" s="18"/>
      <c r="AT29" s="18"/>
    </row>
    <row r="30" ht="15.75" customHeight="1">
      <c r="A30" s="43" t="s">
        <v>530</v>
      </c>
      <c r="B30" s="44" t="s">
        <v>531</v>
      </c>
      <c r="C30" s="44" t="s">
        <v>544</v>
      </c>
      <c r="D30" s="37">
        <v>22.0</v>
      </c>
      <c r="E30" s="37">
        <v>4.0</v>
      </c>
      <c r="F30" s="37">
        <v>3.0</v>
      </c>
      <c r="G30" s="37" t="s">
        <v>571</v>
      </c>
      <c r="H30" s="120">
        <v>44287.0</v>
      </c>
      <c r="I30" s="120">
        <v>44287.0</v>
      </c>
      <c r="J30" s="44" t="s">
        <v>326</v>
      </c>
      <c r="K30" s="131" t="s">
        <v>509</v>
      </c>
      <c r="L30" s="122">
        <v>0.75</v>
      </c>
      <c r="M30" s="122">
        <v>0.75</v>
      </c>
      <c r="N30" s="129"/>
      <c r="O30" s="129"/>
      <c r="P30" s="129"/>
      <c r="Q30" s="41"/>
      <c r="R30" s="124" t="str">
        <f t="shared" si="1"/>
        <v>USAC.SCK04.03.022
BD0.750 2021
mat@usac.alpenclub.nl</v>
      </c>
      <c r="S30" s="129"/>
      <c r="T30" s="65"/>
      <c r="U30" s="126">
        <v>5.0</v>
      </c>
      <c r="V30" s="127" t="s">
        <v>9</v>
      </c>
      <c r="W30" s="125">
        <v>44287.0</v>
      </c>
      <c r="X30" s="128"/>
      <c r="Y30" s="128"/>
      <c r="Z30" s="55" t="s">
        <v>70</v>
      </c>
      <c r="AA30" s="125">
        <v>45910.0</v>
      </c>
      <c r="AB30" s="61">
        <v>68.0</v>
      </c>
      <c r="AC30" s="62">
        <v>15.0</v>
      </c>
      <c r="AD30" s="57">
        <f>MAX(0.2*Klemveren[Waardering],Klemveren[Waardering]*(1-(YEAR(TODAY())-YEAR(Klemveren[Aanschafdatum]))/Klemveren[Afschrijfduur (jaar)]))</f>
        <v>49.86666667</v>
      </c>
      <c r="AE30" s="129"/>
      <c r="AF30" s="59"/>
      <c r="AG30" s="82" t="s">
        <v>45</v>
      </c>
      <c r="AH30" s="130" t="s">
        <v>534</v>
      </c>
      <c r="AI30" s="118">
        <v>45941.0</v>
      </c>
      <c r="AJ30" s="119" t="s">
        <v>55</v>
      </c>
      <c r="AK30" s="129"/>
      <c r="AL30" s="119" t="s">
        <v>56</v>
      </c>
      <c r="AM30" s="48"/>
      <c r="AN30" s="18"/>
      <c r="AO30" s="18"/>
      <c r="AP30" s="18"/>
      <c r="AQ30" s="18"/>
      <c r="AR30" s="18"/>
      <c r="AS30" s="18"/>
      <c r="AT30" s="18"/>
    </row>
    <row r="31" ht="15.75" customHeight="1">
      <c r="A31" s="43" t="s">
        <v>530</v>
      </c>
      <c r="B31" s="44" t="s">
        <v>531</v>
      </c>
      <c r="C31" s="44" t="s">
        <v>544</v>
      </c>
      <c r="D31" s="37">
        <v>36.0</v>
      </c>
      <c r="E31" s="37">
        <v>4.0</v>
      </c>
      <c r="F31" s="37">
        <v>4.0</v>
      </c>
      <c r="G31" s="37" t="s">
        <v>572</v>
      </c>
      <c r="H31" s="120">
        <v>45139.0</v>
      </c>
      <c r="I31" s="132">
        <v>45078.0</v>
      </c>
      <c r="J31" s="44" t="s">
        <v>326</v>
      </c>
      <c r="K31" s="134" t="s">
        <v>364</v>
      </c>
      <c r="L31" s="122">
        <v>1.0</v>
      </c>
      <c r="M31" s="122">
        <v>1.0</v>
      </c>
      <c r="N31" s="62">
        <v>3243.0</v>
      </c>
      <c r="O31" s="62"/>
      <c r="P31" s="62"/>
      <c r="Q31" s="41"/>
      <c r="R31" s="124" t="str">
        <f t="shared" si="1"/>
        <v>USAC.SCK04.04.036
BD1.000 2023
mat@usac.alpenclub.nl</v>
      </c>
      <c r="S31" s="129"/>
      <c r="T31" s="65"/>
      <c r="U31" s="126">
        <v>5.0</v>
      </c>
      <c r="V31" s="139" t="s">
        <v>52</v>
      </c>
      <c r="W31" s="125">
        <v>45627.0</v>
      </c>
      <c r="X31" s="140" t="s">
        <v>573</v>
      </c>
      <c r="Y31" s="140"/>
      <c r="Z31" s="55" t="s">
        <v>52</v>
      </c>
      <c r="AA31" s="125">
        <v>45627.0</v>
      </c>
      <c r="AB31" s="61">
        <v>72.21</v>
      </c>
      <c r="AC31" s="62">
        <v>15.0</v>
      </c>
      <c r="AD31" s="57">
        <f>MAX(0.2*Klemveren[Waardering],Klemveren[Waardering]*(1-(YEAR(TODAY())-YEAR(Klemveren[Aanschafdatum]))/Klemveren[Afschrijfduur (jaar)]))</f>
        <v>67.396</v>
      </c>
      <c r="AE31" s="129"/>
      <c r="AF31" s="59"/>
      <c r="AG31" s="82" t="s">
        <v>45</v>
      </c>
      <c r="AH31" s="130" t="s">
        <v>534</v>
      </c>
      <c r="AI31" s="118">
        <v>45941.0</v>
      </c>
      <c r="AJ31" s="136" t="s">
        <v>71</v>
      </c>
      <c r="AK31" s="141"/>
      <c r="AL31" s="119" t="s">
        <v>56</v>
      </c>
      <c r="AM31" s="46"/>
      <c r="AN31" s="18"/>
      <c r="AO31" s="18"/>
      <c r="AP31" s="18"/>
      <c r="AQ31" s="18"/>
      <c r="AR31" s="18"/>
      <c r="AS31" s="18"/>
      <c r="AT31" s="18"/>
    </row>
    <row r="32" ht="15.75" customHeight="1">
      <c r="A32" s="43" t="s">
        <v>530</v>
      </c>
      <c r="B32" s="44" t="s">
        <v>531</v>
      </c>
      <c r="C32" s="44" t="s">
        <v>544</v>
      </c>
      <c r="D32" s="37">
        <v>40.0</v>
      </c>
      <c r="E32" s="37">
        <v>4.0</v>
      </c>
      <c r="F32" s="37">
        <v>5.0</v>
      </c>
      <c r="G32" s="37" t="s">
        <v>574</v>
      </c>
      <c r="H32" s="120">
        <v>44287.0</v>
      </c>
      <c r="I32" s="120">
        <v>44287.0</v>
      </c>
      <c r="J32" s="44" t="s">
        <v>326</v>
      </c>
      <c r="K32" s="137" t="s">
        <v>508</v>
      </c>
      <c r="L32" s="122">
        <v>2.0</v>
      </c>
      <c r="M32" s="122">
        <v>2.0</v>
      </c>
      <c r="N32" s="129"/>
      <c r="O32" s="129"/>
      <c r="P32" s="129"/>
      <c r="Q32" s="41"/>
      <c r="R32" s="124" t="str">
        <f t="shared" si="1"/>
        <v>USAC.SCK04.05.040
BD2.000 2021
mat@usac.alpenclub.nl</v>
      </c>
      <c r="S32" s="129"/>
      <c r="T32" s="65"/>
      <c r="U32" s="126">
        <v>5.0</v>
      </c>
      <c r="V32" s="127" t="s">
        <v>9</v>
      </c>
      <c r="W32" s="125">
        <v>44287.0</v>
      </c>
      <c r="X32" s="128"/>
      <c r="Y32" s="128"/>
      <c r="Z32" s="55" t="s">
        <v>70</v>
      </c>
      <c r="AA32" s="125">
        <v>45910.0</v>
      </c>
      <c r="AB32" s="61">
        <v>81.0</v>
      </c>
      <c r="AC32" s="62">
        <v>15.0</v>
      </c>
      <c r="AD32" s="57">
        <f>MAX(0.2*Klemveren[Waardering],Klemveren[Waardering]*(1-(YEAR(TODAY())-YEAR(Klemveren[Aanschafdatum]))/Klemveren[Afschrijfduur (jaar)]))</f>
        <v>59.4</v>
      </c>
      <c r="AE32" s="129"/>
      <c r="AF32" s="59"/>
      <c r="AG32" s="82" t="s">
        <v>45</v>
      </c>
      <c r="AH32" s="130" t="s">
        <v>534</v>
      </c>
      <c r="AI32" s="118">
        <v>45941.0</v>
      </c>
      <c r="AJ32" s="136" t="s">
        <v>71</v>
      </c>
      <c r="AK32" s="129"/>
      <c r="AL32" s="119" t="s">
        <v>56</v>
      </c>
      <c r="AM32" s="142" t="s">
        <v>575</v>
      </c>
      <c r="AN32" s="18"/>
      <c r="AO32" s="18"/>
      <c r="AP32" s="18"/>
      <c r="AQ32" s="18"/>
      <c r="AR32" s="18"/>
      <c r="AS32" s="18"/>
      <c r="AT32" s="18"/>
    </row>
    <row r="33" ht="15.75" customHeight="1">
      <c r="A33" s="35" t="s">
        <v>530</v>
      </c>
      <c r="B33" s="36" t="s">
        <v>531</v>
      </c>
      <c r="C33" s="36" t="s">
        <v>544</v>
      </c>
      <c r="D33" s="37">
        <v>49.0</v>
      </c>
      <c r="E33" s="37">
        <v>4.0</v>
      </c>
      <c r="F33" s="37">
        <v>6.0</v>
      </c>
      <c r="G33" s="37" t="s">
        <v>576</v>
      </c>
      <c r="H33" s="107">
        <v>43466.0</v>
      </c>
      <c r="I33" s="107">
        <v>43466.0</v>
      </c>
      <c r="J33" s="36" t="s">
        <v>326</v>
      </c>
      <c r="K33" s="138" t="s">
        <v>377</v>
      </c>
      <c r="L33" s="110">
        <v>3.0</v>
      </c>
      <c r="M33" s="110">
        <v>3.0</v>
      </c>
      <c r="N33" s="116"/>
      <c r="O33" s="116"/>
      <c r="P33" s="116"/>
      <c r="Q33" s="41"/>
      <c r="R33" s="111" t="str">
        <f t="shared" si="1"/>
        <v>USAC.SCK04.06.049
BD3.000 2019
mat@usac.alpenclub.nl</v>
      </c>
      <c r="S33" s="116"/>
      <c r="T33" s="67"/>
      <c r="U33" s="113">
        <v>5.0</v>
      </c>
      <c r="V33" s="114" t="s">
        <v>9</v>
      </c>
      <c r="W33" s="112">
        <v>43466.0</v>
      </c>
      <c r="X33" s="115"/>
      <c r="Y33" s="115"/>
      <c r="Z33" s="55" t="s">
        <v>70</v>
      </c>
      <c r="AA33" s="112">
        <v>45910.0</v>
      </c>
      <c r="AB33" s="57">
        <v>85.0</v>
      </c>
      <c r="AC33" s="58">
        <v>15.0</v>
      </c>
      <c r="AD33" s="57">
        <f>MAX(0.2*Klemveren[Waardering],Klemveren[Waardering]*(1-(YEAR(TODAY())-YEAR(Klemveren[Aanschafdatum]))/Klemveren[Afschrijfduur (jaar)]))</f>
        <v>51</v>
      </c>
      <c r="AE33" s="116"/>
      <c r="AF33" s="39"/>
      <c r="AG33" s="76" t="s">
        <v>45</v>
      </c>
      <c r="AH33" s="117" t="s">
        <v>534</v>
      </c>
      <c r="AI33" s="118">
        <v>45941.0</v>
      </c>
      <c r="AJ33" s="119" t="s">
        <v>55</v>
      </c>
      <c r="AK33" s="116"/>
      <c r="AL33" s="119" t="s">
        <v>56</v>
      </c>
      <c r="AM33" s="42"/>
      <c r="AN33" s="18"/>
      <c r="AO33" s="18"/>
      <c r="AP33" s="18"/>
      <c r="AQ33" s="18"/>
      <c r="AR33" s="18"/>
      <c r="AS33" s="18"/>
      <c r="AT33" s="18"/>
    </row>
    <row r="34" ht="15.75" customHeight="1">
      <c r="A34" s="35" t="s">
        <v>530</v>
      </c>
      <c r="B34" s="36" t="s">
        <v>531</v>
      </c>
      <c r="C34" s="36" t="s">
        <v>544</v>
      </c>
      <c r="D34" s="37">
        <v>5.0</v>
      </c>
      <c r="E34" s="37">
        <v>5.0</v>
      </c>
      <c r="F34" s="37">
        <v>1.0</v>
      </c>
      <c r="G34" s="37" t="s">
        <v>577</v>
      </c>
      <c r="H34" s="107">
        <v>44743.0</v>
      </c>
      <c r="I34" s="107">
        <v>44743.0</v>
      </c>
      <c r="J34" s="36" t="s">
        <v>326</v>
      </c>
      <c r="K34" s="121" t="s">
        <v>485</v>
      </c>
      <c r="L34" s="110">
        <v>0.4</v>
      </c>
      <c r="M34" s="110">
        <v>0.4</v>
      </c>
      <c r="N34" s="116"/>
      <c r="O34" s="116"/>
      <c r="P34" s="116"/>
      <c r="Q34" s="41"/>
      <c r="R34" s="111" t="str">
        <f t="shared" si="1"/>
        <v>USAC.SCK05.01.005
BD0.400 2022
mat@usac.alpenclub.nl</v>
      </c>
      <c r="S34" s="41"/>
      <c r="T34" s="116"/>
      <c r="U34" s="113">
        <v>5.0</v>
      </c>
      <c r="V34" s="114" t="s">
        <v>9</v>
      </c>
      <c r="W34" s="112">
        <v>44743.0</v>
      </c>
      <c r="X34" s="115"/>
      <c r="Y34" s="115"/>
      <c r="Z34" s="55" t="s">
        <v>70</v>
      </c>
      <c r="AA34" s="112">
        <v>45910.0</v>
      </c>
      <c r="AB34" s="57">
        <v>68.0</v>
      </c>
      <c r="AC34" s="58">
        <v>15.0</v>
      </c>
      <c r="AD34" s="57">
        <f>MAX(0.2*Klemveren[Waardering],Klemveren[Waardering]*(1-(YEAR(TODAY())-YEAR(Klemveren[Aanschafdatum]))/Klemveren[Afschrijfduur (jaar)]))</f>
        <v>54.4</v>
      </c>
      <c r="AE34" s="116"/>
      <c r="AF34" s="39"/>
      <c r="AG34" s="76" t="s">
        <v>45</v>
      </c>
      <c r="AH34" s="117" t="s">
        <v>534</v>
      </c>
      <c r="AI34" s="118">
        <v>45941.0</v>
      </c>
      <c r="AJ34" s="119" t="s">
        <v>55</v>
      </c>
      <c r="AK34" s="116"/>
      <c r="AL34" s="119" t="s">
        <v>56</v>
      </c>
      <c r="AM34" s="42"/>
      <c r="AN34" s="18"/>
      <c r="AO34" s="18"/>
      <c r="AP34" s="18"/>
      <c r="AQ34" s="18"/>
      <c r="AR34" s="18"/>
      <c r="AS34" s="18"/>
      <c r="AT34" s="18"/>
    </row>
    <row r="35" ht="15.75" customHeight="1">
      <c r="A35" s="43" t="s">
        <v>530</v>
      </c>
      <c r="B35" s="44" t="s">
        <v>531</v>
      </c>
      <c r="C35" s="44" t="s">
        <v>544</v>
      </c>
      <c r="D35" s="37">
        <v>14.0</v>
      </c>
      <c r="E35" s="37">
        <v>5.0</v>
      </c>
      <c r="F35" s="37">
        <v>2.0</v>
      </c>
      <c r="G35" s="37" t="s">
        <v>578</v>
      </c>
      <c r="H35" s="120">
        <v>44287.0</v>
      </c>
      <c r="I35" s="120">
        <v>44287.0</v>
      </c>
      <c r="J35" s="44" t="s">
        <v>326</v>
      </c>
      <c r="K35" s="109" t="s">
        <v>414</v>
      </c>
      <c r="L35" s="122">
        <v>0.5</v>
      </c>
      <c r="M35" s="122">
        <v>0.5</v>
      </c>
      <c r="N35" s="129"/>
      <c r="O35" s="129"/>
      <c r="P35" s="129"/>
      <c r="Q35" s="41"/>
      <c r="R35" s="124" t="str">
        <f t="shared" si="1"/>
        <v>USAC.SCK05.02.014
BD0.500 2021
mat@usac.alpenclub.nl</v>
      </c>
      <c r="S35" s="129"/>
      <c r="T35" s="65"/>
      <c r="U35" s="126">
        <v>5.0</v>
      </c>
      <c r="V35" s="127" t="s">
        <v>9</v>
      </c>
      <c r="W35" s="125">
        <v>44287.0</v>
      </c>
      <c r="X35" s="128"/>
      <c r="Y35" s="128"/>
      <c r="Z35" s="55" t="s">
        <v>70</v>
      </c>
      <c r="AA35" s="125">
        <v>45910.0</v>
      </c>
      <c r="AB35" s="61">
        <v>68.0</v>
      </c>
      <c r="AC35" s="62">
        <v>15.0</v>
      </c>
      <c r="AD35" s="57">
        <f>MAX(0.2*Klemveren[Waardering],Klemveren[Waardering]*(1-(YEAR(TODAY())-YEAR(Klemveren[Aanschafdatum]))/Klemveren[Afschrijfduur (jaar)]))</f>
        <v>49.86666667</v>
      </c>
      <c r="AE35" s="129"/>
      <c r="AF35" s="59"/>
      <c r="AG35" s="82" t="s">
        <v>45</v>
      </c>
      <c r="AH35" s="130" t="s">
        <v>534</v>
      </c>
      <c r="AI35" s="118">
        <v>45941.0</v>
      </c>
      <c r="AJ35" s="136" t="s">
        <v>71</v>
      </c>
      <c r="AK35" s="129"/>
      <c r="AL35" s="119" t="s">
        <v>56</v>
      </c>
      <c r="AM35" s="48"/>
      <c r="AN35" s="18"/>
      <c r="AO35" s="18"/>
      <c r="AP35" s="18"/>
      <c r="AQ35" s="18"/>
      <c r="AR35" s="18"/>
      <c r="AS35" s="18"/>
      <c r="AT35" s="18"/>
    </row>
    <row r="36" ht="15.75" customHeight="1">
      <c r="A36" s="35" t="s">
        <v>530</v>
      </c>
      <c r="B36" s="36" t="s">
        <v>531</v>
      </c>
      <c r="C36" s="36" t="s">
        <v>544</v>
      </c>
      <c r="D36" s="37">
        <v>23.0</v>
      </c>
      <c r="E36" s="37">
        <v>5.0</v>
      </c>
      <c r="F36" s="37">
        <v>3.0</v>
      </c>
      <c r="G36" s="37" t="s">
        <v>579</v>
      </c>
      <c r="H36" s="107">
        <v>44287.0</v>
      </c>
      <c r="I36" s="107">
        <v>44287.0</v>
      </c>
      <c r="J36" s="36" t="s">
        <v>326</v>
      </c>
      <c r="K36" s="131" t="s">
        <v>509</v>
      </c>
      <c r="L36" s="110">
        <v>0.75</v>
      </c>
      <c r="M36" s="110">
        <v>0.75</v>
      </c>
      <c r="N36" s="116"/>
      <c r="O36" s="116"/>
      <c r="P36" s="116"/>
      <c r="Q36" s="41"/>
      <c r="R36" s="111" t="str">
        <f t="shared" si="1"/>
        <v>USAC.SCK05.03.023
BD0.750 2021
mat@usac.alpenclub.nl</v>
      </c>
      <c r="S36" s="116"/>
      <c r="T36" s="67"/>
      <c r="U36" s="113">
        <v>5.0</v>
      </c>
      <c r="V36" s="114" t="s">
        <v>9</v>
      </c>
      <c r="W36" s="112">
        <v>44287.0</v>
      </c>
      <c r="X36" s="115"/>
      <c r="Y36" s="115"/>
      <c r="Z36" s="55" t="s">
        <v>70</v>
      </c>
      <c r="AA36" s="112">
        <v>45910.0</v>
      </c>
      <c r="AB36" s="57">
        <v>68.0</v>
      </c>
      <c r="AC36" s="58">
        <v>15.0</v>
      </c>
      <c r="AD36" s="57">
        <f>MAX(0.2*Klemveren[Waardering],Klemveren[Waardering]*(1-(YEAR(TODAY())-YEAR(Klemveren[Aanschafdatum]))/Klemveren[Afschrijfduur (jaar)]))</f>
        <v>49.86666667</v>
      </c>
      <c r="AE36" s="116"/>
      <c r="AF36" s="39"/>
      <c r="AG36" s="76" t="s">
        <v>45</v>
      </c>
      <c r="AH36" s="117" t="s">
        <v>534</v>
      </c>
      <c r="AI36" s="118">
        <v>45941.0</v>
      </c>
      <c r="AJ36" s="136" t="s">
        <v>71</v>
      </c>
      <c r="AK36" s="116"/>
      <c r="AL36" s="119" t="s">
        <v>56</v>
      </c>
      <c r="AM36" s="42"/>
      <c r="AN36" s="18"/>
      <c r="AO36" s="18"/>
      <c r="AP36" s="18"/>
      <c r="AQ36" s="18"/>
      <c r="AR36" s="18"/>
      <c r="AS36" s="18"/>
      <c r="AT36" s="18"/>
    </row>
    <row r="37" ht="15.75" customHeight="1">
      <c r="A37" s="43" t="s">
        <v>530</v>
      </c>
      <c r="B37" s="44" t="s">
        <v>531</v>
      </c>
      <c r="C37" s="44" t="s">
        <v>544</v>
      </c>
      <c r="D37" s="37">
        <v>32.0</v>
      </c>
      <c r="E37" s="37">
        <v>5.0</v>
      </c>
      <c r="F37" s="37">
        <v>4.0</v>
      </c>
      <c r="G37" s="37" t="s">
        <v>580</v>
      </c>
      <c r="H37" s="120">
        <v>44287.0</v>
      </c>
      <c r="I37" s="120">
        <v>44287.0</v>
      </c>
      <c r="J37" s="44" t="s">
        <v>326</v>
      </c>
      <c r="K37" s="134" t="s">
        <v>364</v>
      </c>
      <c r="L37" s="122">
        <v>1.0</v>
      </c>
      <c r="M37" s="122">
        <v>1.0</v>
      </c>
      <c r="N37" s="129"/>
      <c r="O37" s="129"/>
      <c r="P37" s="129"/>
      <c r="Q37" s="41"/>
      <c r="R37" s="124" t="str">
        <f t="shared" si="1"/>
        <v>USAC.SCK05.04.032
BD1.000 2021
mat@usac.alpenclub.nl</v>
      </c>
      <c r="S37" s="129"/>
      <c r="T37" s="65"/>
      <c r="U37" s="126">
        <v>5.0</v>
      </c>
      <c r="V37" s="127" t="s">
        <v>9</v>
      </c>
      <c r="W37" s="125">
        <v>44287.0</v>
      </c>
      <c r="X37" s="128"/>
      <c r="Y37" s="128"/>
      <c r="Z37" s="55" t="s">
        <v>70</v>
      </c>
      <c r="AA37" s="125">
        <v>45910.0</v>
      </c>
      <c r="AB37" s="61">
        <v>72.0</v>
      </c>
      <c r="AC37" s="62">
        <v>15.0</v>
      </c>
      <c r="AD37" s="57">
        <f>MAX(0.2*Klemveren[Waardering],Klemveren[Waardering]*(1-(YEAR(TODAY())-YEAR(Klemveren[Aanschafdatum]))/Klemveren[Afschrijfduur (jaar)]))</f>
        <v>52.8</v>
      </c>
      <c r="AE37" s="129"/>
      <c r="AF37" s="59"/>
      <c r="AG37" s="82" t="s">
        <v>45</v>
      </c>
      <c r="AH37" s="130" t="s">
        <v>534</v>
      </c>
      <c r="AI37" s="118">
        <v>45941.0</v>
      </c>
      <c r="AJ37" s="119" t="s">
        <v>55</v>
      </c>
      <c r="AK37" s="129"/>
      <c r="AL37" s="119" t="s">
        <v>56</v>
      </c>
      <c r="AM37" s="48"/>
      <c r="AN37" s="18"/>
      <c r="AO37" s="18"/>
      <c r="AP37" s="18"/>
      <c r="AQ37" s="18"/>
      <c r="AR37" s="18"/>
      <c r="AS37" s="18"/>
      <c r="AT37" s="18"/>
    </row>
    <row r="38" ht="15.75" customHeight="1">
      <c r="A38" s="35" t="s">
        <v>530</v>
      </c>
      <c r="B38" s="36" t="s">
        <v>531</v>
      </c>
      <c r="C38" s="36" t="s">
        <v>544</v>
      </c>
      <c r="D38" s="37">
        <v>41.0</v>
      </c>
      <c r="E38" s="37">
        <v>5.0</v>
      </c>
      <c r="F38" s="37">
        <v>5.0</v>
      </c>
      <c r="G38" s="37" t="s">
        <v>581</v>
      </c>
      <c r="H38" s="107">
        <v>44287.0</v>
      </c>
      <c r="I38" s="107">
        <v>44287.0</v>
      </c>
      <c r="J38" s="36" t="s">
        <v>326</v>
      </c>
      <c r="K38" s="137" t="s">
        <v>508</v>
      </c>
      <c r="L38" s="110">
        <v>2.0</v>
      </c>
      <c r="M38" s="110">
        <v>2.0</v>
      </c>
      <c r="N38" s="116"/>
      <c r="O38" s="116"/>
      <c r="P38" s="116"/>
      <c r="Q38" s="41"/>
      <c r="R38" s="111" t="str">
        <f t="shared" si="1"/>
        <v>USAC.SCK05.05.041
BD2.000 2021
mat@usac.alpenclub.nl</v>
      </c>
      <c r="S38" s="116"/>
      <c r="T38" s="67"/>
      <c r="U38" s="113">
        <v>5.0</v>
      </c>
      <c r="V38" s="114" t="s">
        <v>9</v>
      </c>
      <c r="W38" s="112">
        <v>44287.0</v>
      </c>
      <c r="X38" s="115"/>
      <c r="Y38" s="115"/>
      <c r="Z38" s="55" t="s">
        <v>70</v>
      </c>
      <c r="AA38" s="112">
        <v>45910.0</v>
      </c>
      <c r="AB38" s="57">
        <v>81.0</v>
      </c>
      <c r="AC38" s="58">
        <v>15.0</v>
      </c>
      <c r="AD38" s="57">
        <f>MAX(0.2*Klemveren[Waardering],Klemveren[Waardering]*(1-(YEAR(TODAY())-YEAR(Klemveren[Aanschafdatum]))/Klemveren[Afschrijfduur (jaar)]))</f>
        <v>59.4</v>
      </c>
      <c r="AE38" s="116"/>
      <c r="AF38" s="39"/>
      <c r="AG38" s="76" t="s">
        <v>45</v>
      </c>
      <c r="AH38" s="117" t="s">
        <v>534</v>
      </c>
      <c r="AI38" s="118">
        <v>45941.0</v>
      </c>
      <c r="AJ38" s="136" t="s">
        <v>71</v>
      </c>
      <c r="AK38" s="116"/>
      <c r="AL38" s="119" t="s">
        <v>56</v>
      </c>
      <c r="AM38" s="42"/>
      <c r="AN38" s="18"/>
      <c r="AO38" s="18"/>
      <c r="AP38" s="18"/>
      <c r="AQ38" s="18"/>
      <c r="AR38" s="18"/>
      <c r="AS38" s="18"/>
      <c r="AT38" s="18"/>
    </row>
    <row r="39" ht="15.75" customHeight="1">
      <c r="A39" s="43" t="s">
        <v>530</v>
      </c>
      <c r="B39" s="44" t="s">
        <v>531</v>
      </c>
      <c r="C39" s="44" t="s">
        <v>544</v>
      </c>
      <c r="D39" s="37">
        <v>50.0</v>
      </c>
      <c r="E39" s="37">
        <v>5.0</v>
      </c>
      <c r="F39" s="37">
        <v>6.0</v>
      </c>
      <c r="G39" s="37" t="s">
        <v>582</v>
      </c>
      <c r="H39" s="120">
        <v>43466.0</v>
      </c>
      <c r="I39" s="120">
        <v>43466.0</v>
      </c>
      <c r="J39" s="44" t="s">
        <v>326</v>
      </c>
      <c r="K39" s="138" t="s">
        <v>377</v>
      </c>
      <c r="L39" s="122">
        <v>3.0</v>
      </c>
      <c r="M39" s="122">
        <v>3.0</v>
      </c>
      <c r="N39" s="129"/>
      <c r="O39" s="129"/>
      <c r="P39" s="129"/>
      <c r="Q39" s="41"/>
      <c r="R39" s="124" t="str">
        <f t="shared" si="1"/>
        <v>USAC.SCK05.06.050
BD3.000 2019
mat@usac.alpenclub.nl</v>
      </c>
      <c r="S39" s="129"/>
      <c r="T39" s="65"/>
      <c r="U39" s="126">
        <v>5.0</v>
      </c>
      <c r="V39" s="127" t="s">
        <v>9</v>
      </c>
      <c r="W39" s="125">
        <v>43466.0</v>
      </c>
      <c r="X39" s="128"/>
      <c r="Y39" s="128"/>
      <c r="Z39" s="55" t="s">
        <v>70</v>
      </c>
      <c r="AA39" s="125">
        <v>45910.0</v>
      </c>
      <c r="AB39" s="61">
        <v>85.0</v>
      </c>
      <c r="AC39" s="62">
        <v>15.0</v>
      </c>
      <c r="AD39" s="57">
        <f>MAX(0.2*Klemveren[Waardering],Klemveren[Waardering]*(1-(YEAR(TODAY())-YEAR(Klemveren[Aanschafdatum]))/Klemveren[Afschrijfduur (jaar)]))</f>
        <v>51</v>
      </c>
      <c r="AE39" s="129"/>
      <c r="AF39" s="59"/>
      <c r="AG39" s="82" t="s">
        <v>45</v>
      </c>
      <c r="AH39" s="130" t="s">
        <v>534</v>
      </c>
      <c r="AI39" s="118">
        <v>45941.0</v>
      </c>
      <c r="AJ39" s="119" t="s">
        <v>55</v>
      </c>
      <c r="AK39" s="129"/>
      <c r="AL39" s="119" t="s">
        <v>56</v>
      </c>
      <c r="AM39" s="48"/>
      <c r="AN39" s="18"/>
      <c r="AO39" s="18"/>
      <c r="AP39" s="18"/>
      <c r="AQ39" s="18"/>
      <c r="AR39" s="18"/>
      <c r="AS39" s="18"/>
      <c r="AT39" s="18"/>
    </row>
    <row r="40" ht="15.75" customHeight="1">
      <c r="A40" s="43" t="s">
        <v>530</v>
      </c>
      <c r="B40" s="44" t="s">
        <v>531</v>
      </c>
      <c r="C40" s="44" t="s">
        <v>544</v>
      </c>
      <c r="D40" s="37">
        <v>6.0</v>
      </c>
      <c r="E40" s="37">
        <v>6.0</v>
      </c>
      <c r="F40" s="37">
        <v>1.0</v>
      </c>
      <c r="G40" s="37" t="s">
        <v>583</v>
      </c>
      <c r="H40" s="120">
        <v>44958.0</v>
      </c>
      <c r="I40" s="120">
        <v>44958.0</v>
      </c>
      <c r="J40" s="44" t="s">
        <v>326</v>
      </c>
      <c r="K40" s="121" t="s">
        <v>485</v>
      </c>
      <c r="L40" s="122">
        <v>0.4</v>
      </c>
      <c r="M40" s="122">
        <v>0.4</v>
      </c>
      <c r="N40" s="129"/>
      <c r="O40" s="129"/>
      <c r="P40" s="129"/>
      <c r="Q40" s="41"/>
      <c r="R40" s="124" t="str">
        <f t="shared" si="1"/>
        <v>USAC.SCK06.01.006
BD0.400 2023
mat@usac.alpenclub.nl</v>
      </c>
      <c r="S40" s="41"/>
      <c r="T40" s="129"/>
      <c r="U40" s="126">
        <v>5.0</v>
      </c>
      <c r="V40" s="127" t="s">
        <v>9</v>
      </c>
      <c r="W40" s="125">
        <v>44958.0</v>
      </c>
      <c r="X40" s="128"/>
      <c r="Y40" s="128"/>
      <c r="Z40" s="55" t="s">
        <v>70</v>
      </c>
      <c r="AA40" s="125">
        <v>45910.0</v>
      </c>
      <c r="AB40" s="61">
        <v>68.0</v>
      </c>
      <c r="AC40" s="62">
        <v>15.0</v>
      </c>
      <c r="AD40" s="57">
        <f>MAX(0.2*Klemveren[Waardering],Klemveren[Waardering]*(1-(YEAR(TODAY())-YEAR(Klemveren[Aanschafdatum]))/Klemveren[Afschrijfduur (jaar)]))</f>
        <v>58.93333333</v>
      </c>
      <c r="AE40" s="129"/>
      <c r="AF40" s="59"/>
      <c r="AG40" s="82" t="s">
        <v>45</v>
      </c>
      <c r="AH40" s="130" t="s">
        <v>534</v>
      </c>
      <c r="AI40" s="118">
        <v>45941.0</v>
      </c>
      <c r="AJ40" s="136" t="s">
        <v>71</v>
      </c>
      <c r="AK40" s="129"/>
      <c r="AL40" s="119" t="s">
        <v>56</v>
      </c>
      <c r="AM40" s="48"/>
      <c r="AN40" s="18"/>
      <c r="AO40" s="18"/>
      <c r="AP40" s="18"/>
      <c r="AQ40" s="18"/>
      <c r="AR40" s="18"/>
      <c r="AS40" s="18"/>
      <c r="AT40" s="18"/>
    </row>
    <row r="41" ht="15.75" customHeight="1">
      <c r="A41" s="35" t="s">
        <v>530</v>
      </c>
      <c r="B41" s="36" t="s">
        <v>531</v>
      </c>
      <c r="C41" s="36" t="s">
        <v>544</v>
      </c>
      <c r="D41" s="37">
        <v>15.0</v>
      </c>
      <c r="E41" s="37">
        <v>6.0</v>
      </c>
      <c r="F41" s="37">
        <v>2.0</v>
      </c>
      <c r="G41" s="37" t="s">
        <v>584</v>
      </c>
      <c r="H41" s="107">
        <v>44287.0</v>
      </c>
      <c r="I41" s="107">
        <v>44287.0</v>
      </c>
      <c r="J41" s="36" t="s">
        <v>326</v>
      </c>
      <c r="K41" s="109" t="s">
        <v>414</v>
      </c>
      <c r="L41" s="110">
        <v>0.5</v>
      </c>
      <c r="M41" s="110">
        <v>0.5</v>
      </c>
      <c r="N41" s="116"/>
      <c r="O41" s="116"/>
      <c r="P41" s="116"/>
      <c r="Q41" s="41"/>
      <c r="R41" s="111" t="str">
        <f t="shared" si="1"/>
        <v>USAC.SCK06.02.015
BD0.500 2021
mat@usac.alpenclub.nl</v>
      </c>
      <c r="S41" s="116"/>
      <c r="T41" s="67"/>
      <c r="U41" s="113">
        <v>5.0</v>
      </c>
      <c r="V41" s="114" t="s">
        <v>9</v>
      </c>
      <c r="W41" s="112">
        <v>44287.0</v>
      </c>
      <c r="X41" s="115"/>
      <c r="Y41" s="115"/>
      <c r="Z41" s="55" t="s">
        <v>70</v>
      </c>
      <c r="AA41" s="112">
        <v>45910.0</v>
      </c>
      <c r="AB41" s="57">
        <v>68.0</v>
      </c>
      <c r="AC41" s="58">
        <v>15.0</v>
      </c>
      <c r="AD41" s="57">
        <f>MAX(0.2*Klemveren[Waardering],Klemveren[Waardering]*(1-(YEAR(TODAY())-YEAR(Klemveren[Aanschafdatum]))/Klemveren[Afschrijfduur (jaar)]))</f>
        <v>49.86666667</v>
      </c>
      <c r="AE41" s="116"/>
      <c r="AF41" s="39"/>
      <c r="AG41" s="76" t="s">
        <v>45</v>
      </c>
      <c r="AH41" s="117" t="s">
        <v>534</v>
      </c>
      <c r="AI41" s="118">
        <v>45941.0</v>
      </c>
      <c r="AJ41" s="119" t="s">
        <v>55</v>
      </c>
      <c r="AK41" s="116"/>
      <c r="AL41" s="119" t="s">
        <v>56</v>
      </c>
      <c r="AM41" s="42"/>
      <c r="AN41" s="18"/>
      <c r="AO41" s="18"/>
      <c r="AP41" s="18"/>
      <c r="AQ41" s="18"/>
      <c r="AR41" s="18"/>
      <c r="AS41" s="18"/>
      <c r="AT41" s="18"/>
    </row>
    <row r="42" ht="15.75" customHeight="1">
      <c r="A42" s="43" t="s">
        <v>530</v>
      </c>
      <c r="B42" s="44" t="s">
        <v>531</v>
      </c>
      <c r="C42" s="44" t="s">
        <v>544</v>
      </c>
      <c r="D42" s="37">
        <v>24.0</v>
      </c>
      <c r="E42" s="37">
        <v>6.0</v>
      </c>
      <c r="F42" s="37">
        <v>3.0</v>
      </c>
      <c r="G42" s="37" t="s">
        <v>585</v>
      </c>
      <c r="H42" s="120">
        <v>44287.0</v>
      </c>
      <c r="I42" s="120">
        <v>44287.0</v>
      </c>
      <c r="J42" s="44" t="s">
        <v>326</v>
      </c>
      <c r="K42" s="131" t="s">
        <v>509</v>
      </c>
      <c r="L42" s="122">
        <v>0.75</v>
      </c>
      <c r="M42" s="122">
        <v>0.75</v>
      </c>
      <c r="N42" s="129"/>
      <c r="O42" s="129"/>
      <c r="P42" s="129"/>
      <c r="Q42" s="41"/>
      <c r="R42" s="124" t="str">
        <f t="shared" si="1"/>
        <v>USAC.SCK06.03.024
BD0.750 2021
mat@usac.alpenclub.nl</v>
      </c>
      <c r="S42" s="129"/>
      <c r="T42" s="65"/>
      <c r="U42" s="126">
        <v>5.0</v>
      </c>
      <c r="V42" s="127" t="s">
        <v>9</v>
      </c>
      <c r="W42" s="125">
        <v>44287.0</v>
      </c>
      <c r="X42" s="128"/>
      <c r="Y42" s="128"/>
      <c r="Z42" s="55" t="s">
        <v>70</v>
      </c>
      <c r="AA42" s="125">
        <v>45910.0</v>
      </c>
      <c r="AB42" s="61">
        <v>68.0</v>
      </c>
      <c r="AC42" s="62">
        <v>15.0</v>
      </c>
      <c r="AD42" s="57">
        <f>MAX(0.2*Klemveren[Waardering],Klemveren[Waardering]*(1-(YEAR(TODAY())-YEAR(Klemveren[Aanschafdatum]))/Klemveren[Afschrijfduur (jaar)]))</f>
        <v>49.86666667</v>
      </c>
      <c r="AE42" s="129"/>
      <c r="AF42" s="59"/>
      <c r="AG42" s="82" t="s">
        <v>45</v>
      </c>
      <c r="AH42" s="130" t="s">
        <v>534</v>
      </c>
      <c r="AI42" s="118">
        <v>45941.0</v>
      </c>
      <c r="AJ42" s="136" t="s">
        <v>71</v>
      </c>
      <c r="AK42" s="129"/>
      <c r="AL42" s="119" t="s">
        <v>56</v>
      </c>
      <c r="AM42" s="48"/>
      <c r="AN42" s="18"/>
      <c r="AO42" s="18"/>
      <c r="AP42" s="18"/>
      <c r="AQ42" s="18"/>
      <c r="AR42" s="18"/>
      <c r="AS42" s="18"/>
      <c r="AT42" s="18"/>
    </row>
    <row r="43" ht="15.75" customHeight="1">
      <c r="A43" s="35" t="s">
        <v>530</v>
      </c>
      <c r="B43" s="36" t="s">
        <v>531</v>
      </c>
      <c r="C43" s="36" t="s">
        <v>544</v>
      </c>
      <c r="D43" s="37">
        <v>33.0</v>
      </c>
      <c r="E43" s="37">
        <v>6.0</v>
      </c>
      <c r="F43" s="37">
        <v>4.0</v>
      </c>
      <c r="G43" s="37" t="s">
        <v>586</v>
      </c>
      <c r="H43" s="107">
        <v>44835.0</v>
      </c>
      <c r="I43" s="107">
        <v>44835.0</v>
      </c>
      <c r="J43" s="36" t="s">
        <v>326</v>
      </c>
      <c r="K43" s="134" t="s">
        <v>364</v>
      </c>
      <c r="L43" s="110">
        <v>1.0</v>
      </c>
      <c r="M43" s="110">
        <v>1.0</v>
      </c>
      <c r="N43" s="116"/>
      <c r="O43" s="116"/>
      <c r="P43" s="116"/>
      <c r="Q43" s="41"/>
      <c r="R43" s="111" t="str">
        <f t="shared" si="1"/>
        <v>USAC.SCK06.04.033
BD1.000 2022
mat@usac.alpenclub.nl</v>
      </c>
      <c r="S43" s="116"/>
      <c r="T43" s="67"/>
      <c r="U43" s="113">
        <v>5.0</v>
      </c>
      <c r="V43" s="114" t="s">
        <v>9</v>
      </c>
      <c r="W43" s="112">
        <v>44835.0</v>
      </c>
      <c r="X43" s="115"/>
      <c r="Y43" s="115"/>
      <c r="Z43" s="55" t="s">
        <v>70</v>
      </c>
      <c r="AA43" s="112">
        <v>45910.0</v>
      </c>
      <c r="AB43" s="57">
        <v>72.0</v>
      </c>
      <c r="AC43" s="58">
        <v>15.0</v>
      </c>
      <c r="AD43" s="57">
        <f>MAX(0.2*Klemveren[Waardering],Klemveren[Waardering]*(1-(YEAR(TODAY())-YEAR(Klemveren[Aanschafdatum]))/Klemveren[Afschrijfduur (jaar)]))</f>
        <v>57.6</v>
      </c>
      <c r="AE43" s="116"/>
      <c r="AF43" s="39"/>
      <c r="AG43" s="76" t="s">
        <v>45</v>
      </c>
      <c r="AH43" s="117" t="s">
        <v>534</v>
      </c>
      <c r="AI43" s="118">
        <v>45941.0</v>
      </c>
      <c r="AJ43" s="136" t="s">
        <v>71</v>
      </c>
      <c r="AK43" s="116"/>
      <c r="AL43" s="119" t="s">
        <v>56</v>
      </c>
      <c r="AM43" s="42"/>
      <c r="AN43" s="18"/>
      <c r="AO43" s="18"/>
      <c r="AP43" s="18"/>
      <c r="AQ43" s="18"/>
      <c r="AR43" s="18"/>
      <c r="AS43" s="18"/>
      <c r="AT43" s="18"/>
    </row>
    <row r="44" ht="15.75" customHeight="1">
      <c r="A44" s="43" t="s">
        <v>530</v>
      </c>
      <c r="B44" s="44" t="s">
        <v>531</v>
      </c>
      <c r="C44" s="44" t="s">
        <v>544</v>
      </c>
      <c r="D44" s="37">
        <v>42.0</v>
      </c>
      <c r="E44" s="37">
        <v>6.0</v>
      </c>
      <c r="F44" s="37">
        <v>5.0</v>
      </c>
      <c r="G44" s="37" t="s">
        <v>587</v>
      </c>
      <c r="H44" s="120">
        <v>44287.0</v>
      </c>
      <c r="I44" s="120">
        <v>44287.0</v>
      </c>
      <c r="J44" s="44" t="s">
        <v>326</v>
      </c>
      <c r="K44" s="137" t="s">
        <v>508</v>
      </c>
      <c r="L44" s="122">
        <v>2.0</v>
      </c>
      <c r="M44" s="122">
        <v>2.0</v>
      </c>
      <c r="N44" s="129"/>
      <c r="O44" s="129"/>
      <c r="P44" s="129"/>
      <c r="Q44" s="41"/>
      <c r="R44" s="124" t="str">
        <f t="shared" si="1"/>
        <v>USAC.SCK06.05.042
BD2.000 2021
mat@usac.alpenclub.nl</v>
      </c>
      <c r="S44" s="129"/>
      <c r="T44" s="65"/>
      <c r="U44" s="126">
        <v>5.0</v>
      </c>
      <c r="V44" s="127" t="s">
        <v>9</v>
      </c>
      <c r="W44" s="125">
        <v>44287.0</v>
      </c>
      <c r="X44" s="128"/>
      <c r="Y44" s="128"/>
      <c r="Z44" s="55" t="s">
        <v>70</v>
      </c>
      <c r="AA44" s="125">
        <v>45910.0</v>
      </c>
      <c r="AB44" s="61">
        <v>81.0</v>
      </c>
      <c r="AC44" s="62">
        <v>15.0</v>
      </c>
      <c r="AD44" s="57">
        <f>MAX(0.2*Klemveren[Waardering],Klemveren[Waardering]*(1-(YEAR(TODAY())-YEAR(Klemveren[Aanschafdatum]))/Klemveren[Afschrijfduur (jaar)]))</f>
        <v>59.4</v>
      </c>
      <c r="AE44" s="129"/>
      <c r="AF44" s="59"/>
      <c r="AG44" s="82" t="s">
        <v>45</v>
      </c>
      <c r="AH44" s="130" t="s">
        <v>534</v>
      </c>
      <c r="AI44" s="118">
        <v>45941.0</v>
      </c>
      <c r="AJ44" s="119" t="s">
        <v>55</v>
      </c>
      <c r="AK44" s="129"/>
      <c r="AL44" s="119" t="s">
        <v>56</v>
      </c>
      <c r="AM44" s="48"/>
      <c r="AN44" s="18"/>
      <c r="AO44" s="18"/>
      <c r="AP44" s="18"/>
      <c r="AQ44" s="18"/>
      <c r="AR44" s="18"/>
      <c r="AS44" s="18"/>
      <c r="AT44" s="18"/>
    </row>
    <row r="45" ht="15.75" customHeight="1">
      <c r="A45" s="35" t="s">
        <v>530</v>
      </c>
      <c r="B45" s="36" t="s">
        <v>531</v>
      </c>
      <c r="C45" s="36" t="s">
        <v>544</v>
      </c>
      <c r="D45" s="37">
        <v>51.0</v>
      </c>
      <c r="E45" s="37">
        <v>6.0</v>
      </c>
      <c r="F45" s="37">
        <v>6.0</v>
      </c>
      <c r="G45" s="37" t="s">
        <v>588</v>
      </c>
      <c r="H45" s="107">
        <v>43466.0</v>
      </c>
      <c r="I45" s="107">
        <v>43466.0</v>
      </c>
      <c r="J45" s="36" t="s">
        <v>326</v>
      </c>
      <c r="K45" s="138" t="s">
        <v>377</v>
      </c>
      <c r="L45" s="110">
        <v>3.0</v>
      </c>
      <c r="M45" s="110">
        <v>3.0</v>
      </c>
      <c r="N45" s="116"/>
      <c r="O45" s="116"/>
      <c r="P45" s="116"/>
      <c r="Q45" s="41"/>
      <c r="R45" s="111" t="str">
        <f t="shared" si="1"/>
        <v>USAC.SCK06.06.051
BD3.000 2019
mat@usac.alpenclub.nl</v>
      </c>
      <c r="S45" s="116"/>
      <c r="T45" s="67"/>
      <c r="U45" s="113">
        <v>5.0</v>
      </c>
      <c r="V45" s="114" t="s">
        <v>9</v>
      </c>
      <c r="W45" s="112">
        <v>43466.0</v>
      </c>
      <c r="X45" s="115"/>
      <c r="Y45" s="115"/>
      <c r="Z45" s="55" t="s">
        <v>70</v>
      </c>
      <c r="AA45" s="112">
        <v>45910.0</v>
      </c>
      <c r="AB45" s="57">
        <v>85.0</v>
      </c>
      <c r="AC45" s="58">
        <v>15.0</v>
      </c>
      <c r="AD45" s="57">
        <f>MAX(0.2*Klemveren[Waardering],Klemveren[Waardering]*(1-(YEAR(TODAY())-YEAR(Klemveren[Aanschafdatum]))/Klemveren[Afschrijfduur (jaar)]))</f>
        <v>51</v>
      </c>
      <c r="AE45" s="116"/>
      <c r="AF45" s="39"/>
      <c r="AG45" s="76" t="s">
        <v>45</v>
      </c>
      <c r="AH45" s="117" t="s">
        <v>534</v>
      </c>
      <c r="AI45" s="118">
        <v>45941.0</v>
      </c>
      <c r="AJ45" s="136" t="s">
        <v>71</v>
      </c>
      <c r="AK45" s="116"/>
      <c r="AL45" s="119" t="s">
        <v>56</v>
      </c>
      <c r="AM45" s="42"/>
      <c r="AN45" s="18"/>
      <c r="AO45" s="18"/>
      <c r="AP45" s="18"/>
      <c r="AQ45" s="18"/>
      <c r="AR45" s="18"/>
      <c r="AS45" s="18"/>
      <c r="AT45" s="18"/>
    </row>
    <row r="46" ht="15.75" customHeight="1">
      <c r="A46" s="35" t="s">
        <v>530</v>
      </c>
      <c r="B46" s="36" t="s">
        <v>531</v>
      </c>
      <c r="C46" s="36" t="s">
        <v>544</v>
      </c>
      <c r="D46" s="37">
        <v>7.0</v>
      </c>
      <c r="E46" s="37">
        <v>7.0</v>
      </c>
      <c r="F46" s="37">
        <v>1.0</v>
      </c>
      <c r="G46" s="37" t="s">
        <v>589</v>
      </c>
      <c r="H46" s="107">
        <v>44287.0</v>
      </c>
      <c r="I46" s="107">
        <v>44287.0</v>
      </c>
      <c r="J46" s="36" t="s">
        <v>326</v>
      </c>
      <c r="K46" s="121" t="s">
        <v>485</v>
      </c>
      <c r="L46" s="110">
        <v>0.4</v>
      </c>
      <c r="M46" s="110">
        <v>0.4</v>
      </c>
      <c r="N46" s="116"/>
      <c r="O46" s="116"/>
      <c r="P46" s="116"/>
      <c r="Q46" s="41"/>
      <c r="R46" s="111" t="str">
        <f t="shared" si="1"/>
        <v>USAC.SCK07.01.007
BD0.400 2021
mat@usac.alpenclub.nl</v>
      </c>
      <c r="S46" s="41"/>
      <c r="T46" s="116"/>
      <c r="U46" s="113">
        <v>5.0</v>
      </c>
      <c r="V46" s="114" t="s">
        <v>9</v>
      </c>
      <c r="W46" s="112">
        <v>44287.0</v>
      </c>
      <c r="X46" s="115"/>
      <c r="Y46" s="115"/>
      <c r="Z46" s="55" t="s">
        <v>70</v>
      </c>
      <c r="AA46" s="112">
        <v>45910.0</v>
      </c>
      <c r="AB46" s="57">
        <v>68.0</v>
      </c>
      <c r="AC46" s="58">
        <v>15.0</v>
      </c>
      <c r="AD46" s="57">
        <f>MAX(0.2*Klemveren[Waardering],Klemveren[Waardering]*(1-(YEAR(TODAY())-YEAR(Klemveren[Aanschafdatum]))/Klemveren[Afschrijfduur (jaar)]))</f>
        <v>49.86666667</v>
      </c>
      <c r="AE46" s="116"/>
      <c r="AF46" s="39"/>
      <c r="AG46" s="76" t="s">
        <v>45</v>
      </c>
      <c r="AH46" s="117" t="s">
        <v>534</v>
      </c>
      <c r="AI46" s="118">
        <v>45941.0</v>
      </c>
      <c r="AJ46" s="119" t="s">
        <v>55</v>
      </c>
      <c r="AK46" s="116"/>
      <c r="AL46" s="119" t="s">
        <v>56</v>
      </c>
      <c r="AM46" s="42"/>
      <c r="AN46" s="18"/>
      <c r="AO46" s="18"/>
      <c r="AP46" s="18"/>
      <c r="AQ46" s="18"/>
      <c r="AR46" s="18"/>
      <c r="AS46" s="18"/>
      <c r="AT46" s="18"/>
    </row>
    <row r="47" ht="15.75" customHeight="1">
      <c r="A47" s="43" t="s">
        <v>530</v>
      </c>
      <c r="B47" s="44" t="s">
        <v>531</v>
      </c>
      <c r="C47" s="44" t="s">
        <v>544</v>
      </c>
      <c r="D47" s="37">
        <v>16.0</v>
      </c>
      <c r="E47" s="37">
        <v>7.0</v>
      </c>
      <c r="F47" s="37">
        <v>2.0</v>
      </c>
      <c r="G47" s="37" t="s">
        <v>590</v>
      </c>
      <c r="H47" s="120">
        <v>44287.0</v>
      </c>
      <c r="I47" s="120">
        <v>44287.0</v>
      </c>
      <c r="J47" s="44" t="s">
        <v>326</v>
      </c>
      <c r="K47" s="109" t="s">
        <v>414</v>
      </c>
      <c r="L47" s="122">
        <v>0.5</v>
      </c>
      <c r="M47" s="122">
        <v>0.5</v>
      </c>
      <c r="N47" s="129"/>
      <c r="O47" s="129"/>
      <c r="P47" s="129"/>
      <c r="Q47" s="41"/>
      <c r="R47" s="124" t="str">
        <f t="shared" si="1"/>
        <v>USAC.SCK07.02.016
BD0.500 2021
mat@usac.alpenclub.nl</v>
      </c>
      <c r="S47" s="129"/>
      <c r="T47" s="65"/>
      <c r="U47" s="126">
        <v>5.0</v>
      </c>
      <c r="V47" s="127" t="s">
        <v>9</v>
      </c>
      <c r="W47" s="125">
        <v>44287.0</v>
      </c>
      <c r="X47" s="128"/>
      <c r="Y47" s="128"/>
      <c r="Z47" s="55" t="s">
        <v>70</v>
      </c>
      <c r="AA47" s="125">
        <v>45910.0</v>
      </c>
      <c r="AB47" s="61">
        <v>68.0</v>
      </c>
      <c r="AC47" s="62">
        <v>15.0</v>
      </c>
      <c r="AD47" s="57">
        <f>MAX(0.2*Klemveren[Waardering],Klemveren[Waardering]*(1-(YEAR(TODAY())-YEAR(Klemveren[Aanschafdatum]))/Klemveren[Afschrijfduur (jaar)]))</f>
        <v>49.86666667</v>
      </c>
      <c r="AE47" s="129"/>
      <c r="AF47" s="59"/>
      <c r="AG47" s="82" t="s">
        <v>45</v>
      </c>
      <c r="AH47" s="130" t="s">
        <v>534</v>
      </c>
      <c r="AI47" s="118">
        <v>45941.0</v>
      </c>
      <c r="AJ47" s="119" t="s">
        <v>55</v>
      </c>
      <c r="AK47" s="129"/>
      <c r="AL47" s="119" t="s">
        <v>56</v>
      </c>
      <c r="AM47" s="48"/>
      <c r="AN47" s="18"/>
      <c r="AO47" s="18"/>
      <c r="AP47" s="18"/>
      <c r="AQ47" s="18"/>
      <c r="AR47" s="18"/>
      <c r="AS47" s="18"/>
      <c r="AT47" s="18"/>
    </row>
    <row r="48" ht="15.75" customHeight="1">
      <c r="A48" s="35" t="s">
        <v>530</v>
      </c>
      <c r="B48" s="36" t="s">
        <v>531</v>
      </c>
      <c r="C48" s="36" t="s">
        <v>544</v>
      </c>
      <c r="D48" s="37">
        <v>25.0</v>
      </c>
      <c r="E48" s="37">
        <v>7.0</v>
      </c>
      <c r="F48" s="37">
        <v>3.0</v>
      </c>
      <c r="G48" s="37" t="s">
        <v>591</v>
      </c>
      <c r="H48" s="107">
        <v>44287.0</v>
      </c>
      <c r="I48" s="107">
        <v>44287.0</v>
      </c>
      <c r="J48" s="36" t="s">
        <v>326</v>
      </c>
      <c r="K48" s="131" t="s">
        <v>509</v>
      </c>
      <c r="L48" s="110">
        <v>0.75</v>
      </c>
      <c r="M48" s="110">
        <v>0.75</v>
      </c>
      <c r="N48" s="116"/>
      <c r="O48" s="116"/>
      <c r="P48" s="116"/>
      <c r="Q48" s="41"/>
      <c r="R48" s="111" t="str">
        <f t="shared" si="1"/>
        <v>USAC.SCK07.03.025
BD0.750 2021
mat@usac.alpenclub.nl</v>
      </c>
      <c r="S48" s="116"/>
      <c r="T48" s="67"/>
      <c r="U48" s="113">
        <v>5.0</v>
      </c>
      <c r="V48" s="114" t="s">
        <v>9</v>
      </c>
      <c r="W48" s="112">
        <v>44287.0</v>
      </c>
      <c r="X48" s="115"/>
      <c r="Y48" s="115"/>
      <c r="Z48" s="55" t="s">
        <v>70</v>
      </c>
      <c r="AA48" s="112">
        <v>45910.0</v>
      </c>
      <c r="AB48" s="57">
        <v>68.0</v>
      </c>
      <c r="AC48" s="58">
        <v>15.0</v>
      </c>
      <c r="AD48" s="57">
        <f>MAX(0.2*Klemveren[Waardering],Klemveren[Waardering]*(1-(YEAR(TODAY())-YEAR(Klemveren[Aanschafdatum]))/Klemveren[Afschrijfduur (jaar)]))</f>
        <v>49.86666667</v>
      </c>
      <c r="AE48" s="116"/>
      <c r="AF48" s="39"/>
      <c r="AG48" s="76" t="s">
        <v>45</v>
      </c>
      <c r="AH48" s="117" t="s">
        <v>534</v>
      </c>
      <c r="AI48" s="118">
        <v>45941.0</v>
      </c>
      <c r="AJ48" s="136" t="s">
        <v>71</v>
      </c>
      <c r="AK48" s="116"/>
      <c r="AL48" s="119" t="s">
        <v>56</v>
      </c>
      <c r="AM48" s="42"/>
      <c r="AN48" s="18"/>
      <c r="AO48" s="18"/>
      <c r="AP48" s="18"/>
      <c r="AQ48" s="18"/>
      <c r="AR48" s="18"/>
      <c r="AS48" s="18"/>
      <c r="AT48" s="18"/>
    </row>
    <row r="49" ht="15.75" customHeight="1">
      <c r="A49" s="43" t="s">
        <v>530</v>
      </c>
      <c r="B49" s="44" t="s">
        <v>531</v>
      </c>
      <c r="C49" s="44" t="s">
        <v>544</v>
      </c>
      <c r="D49" s="37">
        <v>34.0</v>
      </c>
      <c r="E49" s="37">
        <v>7.0</v>
      </c>
      <c r="F49" s="37">
        <v>4.0</v>
      </c>
      <c r="G49" s="37" t="s">
        <v>592</v>
      </c>
      <c r="H49" s="120">
        <v>44287.0</v>
      </c>
      <c r="I49" s="120">
        <v>44287.0</v>
      </c>
      <c r="J49" s="44" t="s">
        <v>326</v>
      </c>
      <c r="K49" s="134" t="s">
        <v>364</v>
      </c>
      <c r="L49" s="122">
        <v>1.0</v>
      </c>
      <c r="M49" s="122">
        <v>1.0</v>
      </c>
      <c r="N49" s="129"/>
      <c r="O49" s="129"/>
      <c r="P49" s="129"/>
      <c r="Q49" s="41"/>
      <c r="R49" s="124" t="str">
        <f t="shared" si="1"/>
        <v>USAC.SCK07.04.034
BD1.000 2021
mat@usac.alpenclub.nl</v>
      </c>
      <c r="S49" s="129"/>
      <c r="T49" s="65"/>
      <c r="U49" s="126">
        <v>5.0</v>
      </c>
      <c r="V49" s="127" t="s">
        <v>9</v>
      </c>
      <c r="W49" s="125">
        <v>44287.0</v>
      </c>
      <c r="X49" s="128"/>
      <c r="Y49" s="128"/>
      <c r="Z49" s="55" t="s">
        <v>70</v>
      </c>
      <c r="AA49" s="125">
        <v>45910.0</v>
      </c>
      <c r="AB49" s="61">
        <v>72.0</v>
      </c>
      <c r="AC49" s="62">
        <v>15.0</v>
      </c>
      <c r="AD49" s="57">
        <f>MAX(0.2*Klemveren[Waardering],Klemveren[Waardering]*(1-(YEAR(TODAY())-YEAR(Klemveren[Aanschafdatum]))/Klemveren[Afschrijfduur (jaar)]))</f>
        <v>52.8</v>
      </c>
      <c r="AE49" s="129"/>
      <c r="AF49" s="59"/>
      <c r="AG49" s="82" t="s">
        <v>45</v>
      </c>
      <c r="AH49" s="130" t="s">
        <v>534</v>
      </c>
      <c r="AI49" s="118">
        <v>45941.0</v>
      </c>
      <c r="AJ49" s="119" t="s">
        <v>55</v>
      </c>
      <c r="AK49" s="129"/>
      <c r="AL49" s="119" t="s">
        <v>56</v>
      </c>
      <c r="AM49" s="48"/>
      <c r="AN49" s="18"/>
      <c r="AO49" s="18"/>
      <c r="AP49" s="18"/>
      <c r="AQ49" s="18"/>
      <c r="AR49" s="18"/>
      <c r="AS49" s="18"/>
      <c r="AT49" s="18"/>
    </row>
    <row r="50" ht="15.75" customHeight="1">
      <c r="A50" s="35" t="s">
        <v>530</v>
      </c>
      <c r="B50" s="36" t="s">
        <v>531</v>
      </c>
      <c r="C50" s="36" t="s">
        <v>544</v>
      </c>
      <c r="D50" s="37">
        <v>43.0</v>
      </c>
      <c r="E50" s="37">
        <v>7.0</v>
      </c>
      <c r="F50" s="37">
        <v>5.0</v>
      </c>
      <c r="G50" s="37" t="s">
        <v>593</v>
      </c>
      <c r="H50" s="107">
        <v>44287.0</v>
      </c>
      <c r="I50" s="107">
        <v>44287.0</v>
      </c>
      <c r="J50" s="36" t="s">
        <v>326</v>
      </c>
      <c r="K50" s="137" t="s">
        <v>508</v>
      </c>
      <c r="L50" s="110">
        <v>2.0</v>
      </c>
      <c r="M50" s="110">
        <v>2.0</v>
      </c>
      <c r="N50" s="116"/>
      <c r="O50" s="116"/>
      <c r="P50" s="116"/>
      <c r="Q50" s="41"/>
      <c r="R50" s="111" t="str">
        <f t="shared" si="1"/>
        <v>USAC.SCK07.05.043
BD2.000 2021
mat@usac.alpenclub.nl</v>
      </c>
      <c r="S50" s="116"/>
      <c r="T50" s="67"/>
      <c r="U50" s="113">
        <v>5.0</v>
      </c>
      <c r="V50" s="114" t="s">
        <v>9</v>
      </c>
      <c r="W50" s="112">
        <v>44287.0</v>
      </c>
      <c r="X50" s="115"/>
      <c r="Y50" s="115"/>
      <c r="Z50" s="55" t="s">
        <v>70</v>
      </c>
      <c r="AA50" s="112">
        <v>45910.0</v>
      </c>
      <c r="AB50" s="57">
        <v>81.0</v>
      </c>
      <c r="AC50" s="58">
        <v>15.0</v>
      </c>
      <c r="AD50" s="57">
        <f>MAX(0.2*Klemveren[Waardering],Klemveren[Waardering]*(1-(YEAR(TODAY())-YEAR(Klemveren[Aanschafdatum]))/Klemveren[Afschrijfduur (jaar)]))</f>
        <v>59.4</v>
      </c>
      <c r="AE50" s="116"/>
      <c r="AF50" s="39"/>
      <c r="AG50" s="76" t="s">
        <v>45</v>
      </c>
      <c r="AH50" s="117" t="s">
        <v>534</v>
      </c>
      <c r="AI50" s="118">
        <v>45941.0</v>
      </c>
      <c r="AJ50" s="136" t="s">
        <v>71</v>
      </c>
      <c r="AK50" s="116"/>
      <c r="AL50" s="119" t="s">
        <v>56</v>
      </c>
      <c r="AM50" s="42"/>
      <c r="AN50" s="18"/>
      <c r="AO50" s="18"/>
      <c r="AP50" s="18"/>
      <c r="AQ50" s="18"/>
      <c r="AR50" s="18"/>
      <c r="AS50" s="18"/>
      <c r="AT50" s="18"/>
    </row>
    <row r="51" ht="15.75" customHeight="1">
      <c r="A51" s="43" t="s">
        <v>530</v>
      </c>
      <c r="B51" s="44" t="s">
        <v>531</v>
      </c>
      <c r="C51" s="44" t="s">
        <v>544</v>
      </c>
      <c r="D51" s="37">
        <v>52.0</v>
      </c>
      <c r="E51" s="37">
        <v>7.0</v>
      </c>
      <c r="F51" s="37">
        <v>6.0</v>
      </c>
      <c r="G51" s="37" t="s">
        <v>594</v>
      </c>
      <c r="H51" s="120">
        <v>44287.0</v>
      </c>
      <c r="I51" s="120">
        <v>44287.0</v>
      </c>
      <c r="J51" s="44" t="s">
        <v>326</v>
      </c>
      <c r="K51" s="138" t="s">
        <v>377</v>
      </c>
      <c r="L51" s="122">
        <v>3.0</v>
      </c>
      <c r="M51" s="122">
        <v>3.0</v>
      </c>
      <c r="N51" s="129"/>
      <c r="O51" s="129"/>
      <c r="P51" s="129"/>
      <c r="Q51" s="41"/>
      <c r="R51" s="124" t="str">
        <f t="shared" si="1"/>
        <v>USAC.SCK07.06.052
BD3.000 2021
mat@usac.alpenclub.nl</v>
      </c>
      <c r="S51" s="129"/>
      <c r="T51" s="65"/>
      <c r="U51" s="126">
        <v>5.0</v>
      </c>
      <c r="V51" s="127" t="s">
        <v>9</v>
      </c>
      <c r="W51" s="125">
        <v>44287.0</v>
      </c>
      <c r="X51" s="128"/>
      <c r="Y51" s="128"/>
      <c r="Z51" s="55" t="s">
        <v>70</v>
      </c>
      <c r="AA51" s="125">
        <v>45910.0</v>
      </c>
      <c r="AB51" s="61">
        <v>85.0</v>
      </c>
      <c r="AC51" s="62">
        <v>15.0</v>
      </c>
      <c r="AD51" s="57">
        <f>MAX(0.2*Klemveren[Waardering],Klemveren[Waardering]*(1-(YEAR(TODAY())-YEAR(Klemveren[Aanschafdatum]))/Klemveren[Afschrijfduur (jaar)]))</f>
        <v>62.33333333</v>
      </c>
      <c r="AE51" s="129"/>
      <c r="AF51" s="59"/>
      <c r="AG51" s="82" t="s">
        <v>45</v>
      </c>
      <c r="AH51" s="130" t="s">
        <v>534</v>
      </c>
      <c r="AI51" s="118">
        <v>45941.0</v>
      </c>
      <c r="AJ51" s="119" t="s">
        <v>55</v>
      </c>
      <c r="AK51" s="129"/>
      <c r="AL51" s="119" t="s">
        <v>56</v>
      </c>
      <c r="AM51" s="48"/>
      <c r="AN51" s="18"/>
      <c r="AO51" s="18"/>
      <c r="AP51" s="18"/>
      <c r="AQ51" s="18"/>
      <c r="AR51" s="18"/>
      <c r="AS51" s="18"/>
      <c r="AT51" s="18"/>
    </row>
    <row r="52" ht="15.75" customHeight="1">
      <c r="A52" s="43" t="s">
        <v>530</v>
      </c>
      <c r="B52" s="44" t="s">
        <v>531</v>
      </c>
      <c r="C52" s="44" t="s">
        <v>544</v>
      </c>
      <c r="D52" s="37">
        <v>8.0</v>
      </c>
      <c r="E52" s="37">
        <v>8.0</v>
      </c>
      <c r="F52" s="37">
        <v>1.0</v>
      </c>
      <c r="G52" s="37" t="s">
        <v>595</v>
      </c>
      <c r="H52" s="120">
        <v>44287.0</v>
      </c>
      <c r="I52" s="120">
        <v>44287.0</v>
      </c>
      <c r="J52" s="44" t="s">
        <v>326</v>
      </c>
      <c r="K52" s="121" t="s">
        <v>485</v>
      </c>
      <c r="L52" s="122">
        <v>0.4</v>
      </c>
      <c r="M52" s="122">
        <v>0.4</v>
      </c>
      <c r="N52" s="129"/>
      <c r="O52" s="129"/>
      <c r="P52" s="129"/>
      <c r="Q52" s="41"/>
      <c r="R52" s="124" t="str">
        <f t="shared" si="1"/>
        <v>USAC.SCK08.01.008
BD0.400 2021
mat@usac.alpenclub.nl</v>
      </c>
      <c r="S52" s="41"/>
      <c r="T52" s="129"/>
      <c r="U52" s="126">
        <v>5.0</v>
      </c>
      <c r="V52" s="127" t="s">
        <v>9</v>
      </c>
      <c r="W52" s="125">
        <v>44287.0</v>
      </c>
      <c r="X52" s="128"/>
      <c r="Y52" s="128"/>
      <c r="Z52" s="55" t="s">
        <v>70</v>
      </c>
      <c r="AA52" s="125">
        <v>45910.0</v>
      </c>
      <c r="AB52" s="61">
        <v>68.0</v>
      </c>
      <c r="AC52" s="62">
        <v>15.0</v>
      </c>
      <c r="AD52" s="57">
        <f>MAX(0.2*Klemveren[Waardering],Klemveren[Waardering]*(1-(YEAR(TODAY())-YEAR(Klemveren[Aanschafdatum]))/Klemveren[Afschrijfduur (jaar)]))</f>
        <v>49.86666667</v>
      </c>
      <c r="AE52" s="129"/>
      <c r="AF52" s="59"/>
      <c r="AG52" s="82" t="s">
        <v>45</v>
      </c>
      <c r="AH52" s="130" t="s">
        <v>534</v>
      </c>
      <c r="AI52" s="118">
        <v>45941.0</v>
      </c>
      <c r="AJ52" s="119" t="s">
        <v>55</v>
      </c>
      <c r="AK52" s="129"/>
      <c r="AL52" s="119" t="s">
        <v>56</v>
      </c>
      <c r="AM52" s="48"/>
      <c r="AN52" s="18"/>
      <c r="AO52" s="18"/>
      <c r="AP52" s="18"/>
      <c r="AQ52" s="18"/>
      <c r="AR52" s="18"/>
      <c r="AS52" s="18"/>
      <c r="AT52" s="18"/>
    </row>
    <row r="53" ht="15.75" customHeight="1">
      <c r="A53" s="35" t="s">
        <v>530</v>
      </c>
      <c r="B53" s="36" t="s">
        <v>531</v>
      </c>
      <c r="C53" s="36" t="s">
        <v>544</v>
      </c>
      <c r="D53" s="37">
        <v>17.0</v>
      </c>
      <c r="E53" s="37">
        <v>8.0</v>
      </c>
      <c r="F53" s="37">
        <v>2.0</v>
      </c>
      <c r="G53" s="37" t="s">
        <v>596</v>
      </c>
      <c r="H53" s="107">
        <v>44287.0</v>
      </c>
      <c r="I53" s="107">
        <v>44287.0</v>
      </c>
      <c r="J53" s="36" t="s">
        <v>326</v>
      </c>
      <c r="K53" s="109" t="s">
        <v>414</v>
      </c>
      <c r="L53" s="110">
        <v>0.5</v>
      </c>
      <c r="M53" s="110">
        <v>0.5</v>
      </c>
      <c r="N53" s="116"/>
      <c r="O53" s="116"/>
      <c r="P53" s="116"/>
      <c r="Q53" s="41"/>
      <c r="R53" s="111" t="str">
        <f t="shared" si="1"/>
        <v>USAC.SCK08.02.017
BD0.500 2021
mat@usac.alpenclub.nl</v>
      </c>
      <c r="S53" s="116"/>
      <c r="T53" s="67"/>
      <c r="U53" s="113">
        <v>5.0</v>
      </c>
      <c r="V53" s="114" t="s">
        <v>9</v>
      </c>
      <c r="W53" s="112">
        <v>44287.0</v>
      </c>
      <c r="X53" s="115"/>
      <c r="Y53" s="115"/>
      <c r="Z53" s="55" t="s">
        <v>70</v>
      </c>
      <c r="AA53" s="112">
        <v>45910.0</v>
      </c>
      <c r="AB53" s="57">
        <v>68.0</v>
      </c>
      <c r="AC53" s="58">
        <v>15.0</v>
      </c>
      <c r="AD53" s="57">
        <f>MAX(0.2*Klemveren[Waardering],Klemveren[Waardering]*(1-(YEAR(TODAY())-YEAR(Klemveren[Aanschafdatum]))/Klemveren[Afschrijfduur (jaar)]))</f>
        <v>49.86666667</v>
      </c>
      <c r="AE53" s="116"/>
      <c r="AF53" s="39"/>
      <c r="AG53" s="76" t="s">
        <v>45</v>
      </c>
      <c r="AH53" s="117" t="s">
        <v>534</v>
      </c>
      <c r="AI53" s="118">
        <v>45941.0</v>
      </c>
      <c r="AJ53" s="136" t="s">
        <v>71</v>
      </c>
      <c r="AK53" s="116"/>
      <c r="AL53" s="119" t="s">
        <v>56</v>
      </c>
      <c r="AM53" s="42"/>
      <c r="AN53" s="18"/>
      <c r="AO53" s="18"/>
      <c r="AP53" s="18"/>
      <c r="AQ53" s="18"/>
      <c r="AR53" s="18"/>
      <c r="AS53" s="18"/>
      <c r="AT53" s="18"/>
    </row>
    <row r="54" ht="15.75" customHeight="1">
      <c r="A54" s="43" t="s">
        <v>530</v>
      </c>
      <c r="B54" s="44" t="s">
        <v>531</v>
      </c>
      <c r="C54" s="44" t="s">
        <v>544</v>
      </c>
      <c r="D54" s="37">
        <v>26.0</v>
      </c>
      <c r="E54" s="37">
        <v>8.0</v>
      </c>
      <c r="F54" s="37">
        <v>3.0</v>
      </c>
      <c r="G54" s="37" t="s">
        <v>597</v>
      </c>
      <c r="H54" s="120">
        <v>44287.0</v>
      </c>
      <c r="I54" s="120">
        <v>44287.0</v>
      </c>
      <c r="J54" s="44" t="s">
        <v>326</v>
      </c>
      <c r="K54" s="131" t="s">
        <v>509</v>
      </c>
      <c r="L54" s="122">
        <v>0.75</v>
      </c>
      <c r="M54" s="122">
        <v>0.75</v>
      </c>
      <c r="N54" s="129"/>
      <c r="O54" s="129"/>
      <c r="P54" s="129"/>
      <c r="Q54" s="41"/>
      <c r="R54" s="124" t="str">
        <f t="shared" si="1"/>
        <v>USAC.SCK08.03.026
BD0.750 2021
mat@usac.alpenclub.nl</v>
      </c>
      <c r="S54" s="129"/>
      <c r="T54" s="65"/>
      <c r="U54" s="126">
        <v>5.0</v>
      </c>
      <c r="V54" s="127" t="s">
        <v>9</v>
      </c>
      <c r="W54" s="125">
        <v>44287.0</v>
      </c>
      <c r="X54" s="128"/>
      <c r="Y54" s="128"/>
      <c r="Z54" s="55" t="s">
        <v>70</v>
      </c>
      <c r="AA54" s="125">
        <v>45910.0</v>
      </c>
      <c r="AB54" s="61">
        <v>68.0</v>
      </c>
      <c r="AC54" s="62">
        <v>15.0</v>
      </c>
      <c r="AD54" s="57">
        <f>MAX(0.2*Klemveren[Waardering],Klemveren[Waardering]*(1-(YEAR(TODAY())-YEAR(Klemveren[Aanschafdatum]))/Klemveren[Afschrijfduur (jaar)]))</f>
        <v>49.86666667</v>
      </c>
      <c r="AE54" s="129"/>
      <c r="AF54" s="59"/>
      <c r="AG54" s="82" t="s">
        <v>45</v>
      </c>
      <c r="AH54" s="130" t="s">
        <v>534</v>
      </c>
      <c r="AI54" s="118">
        <v>45941.0</v>
      </c>
      <c r="AJ54" s="119" t="s">
        <v>55</v>
      </c>
      <c r="AK54" s="129"/>
      <c r="AL54" s="119" t="s">
        <v>56</v>
      </c>
      <c r="AM54" s="48"/>
      <c r="AN54" s="18"/>
      <c r="AO54" s="18"/>
      <c r="AP54" s="18"/>
      <c r="AQ54" s="18"/>
      <c r="AR54" s="18"/>
      <c r="AS54" s="18"/>
      <c r="AT54" s="18"/>
    </row>
    <row r="55" ht="15.75" customHeight="1">
      <c r="A55" s="35" t="s">
        <v>530</v>
      </c>
      <c r="B55" s="36" t="s">
        <v>531</v>
      </c>
      <c r="C55" s="36" t="s">
        <v>544</v>
      </c>
      <c r="D55" s="37">
        <v>35.0</v>
      </c>
      <c r="E55" s="37">
        <v>8.0</v>
      </c>
      <c r="F55" s="37">
        <v>4.0</v>
      </c>
      <c r="G55" s="37" t="s">
        <v>598</v>
      </c>
      <c r="H55" s="107">
        <v>44287.0</v>
      </c>
      <c r="I55" s="107">
        <v>44287.0</v>
      </c>
      <c r="J55" s="36" t="s">
        <v>326</v>
      </c>
      <c r="K55" s="134" t="s">
        <v>364</v>
      </c>
      <c r="L55" s="110">
        <v>1.0</v>
      </c>
      <c r="M55" s="110">
        <v>1.0</v>
      </c>
      <c r="N55" s="116"/>
      <c r="O55" s="116"/>
      <c r="P55" s="116"/>
      <c r="Q55" s="41"/>
      <c r="R55" s="111" t="str">
        <f t="shared" si="1"/>
        <v>USAC.SCK08.04.035
BD1.000 2021
mat@usac.alpenclub.nl</v>
      </c>
      <c r="S55" s="116"/>
      <c r="T55" s="67"/>
      <c r="U55" s="113">
        <v>5.0</v>
      </c>
      <c r="V55" s="114" t="s">
        <v>9</v>
      </c>
      <c r="W55" s="112">
        <v>44287.0</v>
      </c>
      <c r="X55" s="115"/>
      <c r="Y55" s="115"/>
      <c r="Z55" s="55" t="s">
        <v>70</v>
      </c>
      <c r="AA55" s="112">
        <v>45910.0</v>
      </c>
      <c r="AB55" s="57">
        <v>72.0</v>
      </c>
      <c r="AC55" s="58">
        <v>15.0</v>
      </c>
      <c r="AD55" s="57">
        <f>MAX(0.2*Klemveren[Waardering],Klemveren[Waardering]*(1-(YEAR(TODAY())-YEAR(Klemveren[Aanschafdatum]))/Klemveren[Afschrijfduur (jaar)]))</f>
        <v>52.8</v>
      </c>
      <c r="AE55" s="116"/>
      <c r="AF55" s="39"/>
      <c r="AG55" s="76" t="s">
        <v>45</v>
      </c>
      <c r="AH55" s="117" t="s">
        <v>534</v>
      </c>
      <c r="AI55" s="118">
        <v>45941.0</v>
      </c>
      <c r="AJ55" s="119" t="s">
        <v>55</v>
      </c>
      <c r="AK55" s="116"/>
      <c r="AL55" s="119" t="s">
        <v>56</v>
      </c>
      <c r="AM55" s="42"/>
      <c r="AN55" s="18"/>
      <c r="AO55" s="18"/>
      <c r="AP55" s="18"/>
      <c r="AQ55" s="18"/>
      <c r="AR55" s="18"/>
      <c r="AS55" s="18"/>
      <c r="AT55" s="18"/>
    </row>
    <row r="56" ht="15.75" customHeight="1">
      <c r="A56" s="43" t="s">
        <v>530</v>
      </c>
      <c r="B56" s="44" t="s">
        <v>531</v>
      </c>
      <c r="C56" s="44" t="s">
        <v>544</v>
      </c>
      <c r="D56" s="37">
        <v>44.0</v>
      </c>
      <c r="E56" s="37">
        <v>8.0</v>
      </c>
      <c r="F56" s="37">
        <v>5.0</v>
      </c>
      <c r="G56" s="37" t="s">
        <v>599</v>
      </c>
      <c r="H56" s="120">
        <v>44287.0</v>
      </c>
      <c r="I56" s="120">
        <v>44287.0</v>
      </c>
      <c r="J56" s="44" t="s">
        <v>326</v>
      </c>
      <c r="K56" s="137" t="s">
        <v>508</v>
      </c>
      <c r="L56" s="122">
        <v>2.0</v>
      </c>
      <c r="M56" s="122">
        <v>2.0</v>
      </c>
      <c r="N56" s="129"/>
      <c r="O56" s="129"/>
      <c r="P56" s="129"/>
      <c r="Q56" s="41"/>
      <c r="R56" s="124" t="str">
        <f t="shared" si="1"/>
        <v>USAC.SCK08.05.044
BD2.000 2021
mat@usac.alpenclub.nl</v>
      </c>
      <c r="S56" s="129"/>
      <c r="T56" s="65"/>
      <c r="U56" s="126">
        <v>5.0</v>
      </c>
      <c r="V56" s="127" t="s">
        <v>9</v>
      </c>
      <c r="W56" s="125">
        <v>44287.0</v>
      </c>
      <c r="X56" s="128"/>
      <c r="Y56" s="128"/>
      <c r="Z56" s="55" t="s">
        <v>70</v>
      </c>
      <c r="AA56" s="125">
        <v>45910.0</v>
      </c>
      <c r="AB56" s="61">
        <v>81.0</v>
      </c>
      <c r="AC56" s="62">
        <v>15.0</v>
      </c>
      <c r="AD56" s="57">
        <f>MAX(0.2*Klemveren[Waardering],Klemveren[Waardering]*(1-(YEAR(TODAY())-YEAR(Klemveren[Aanschafdatum]))/Klemveren[Afschrijfduur (jaar)]))</f>
        <v>59.4</v>
      </c>
      <c r="AE56" s="129"/>
      <c r="AF56" s="59"/>
      <c r="AG56" s="82" t="s">
        <v>45</v>
      </c>
      <c r="AH56" s="130" t="s">
        <v>534</v>
      </c>
      <c r="AI56" s="118">
        <v>45941.0</v>
      </c>
      <c r="AJ56" s="119" t="s">
        <v>55</v>
      </c>
      <c r="AK56" s="129"/>
      <c r="AL56" s="119" t="s">
        <v>56</v>
      </c>
      <c r="AM56" s="48"/>
      <c r="AN56" s="18"/>
      <c r="AO56" s="18"/>
      <c r="AP56" s="18"/>
      <c r="AQ56" s="18"/>
      <c r="AR56" s="18"/>
      <c r="AS56" s="18"/>
      <c r="AT56" s="18"/>
    </row>
    <row r="57" ht="15.75" customHeight="1">
      <c r="A57" s="35" t="s">
        <v>530</v>
      </c>
      <c r="B57" s="36" t="s">
        <v>531</v>
      </c>
      <c r="C57" s="36" t="s">
        <v>544</v>
      </c>
      <c r="D57" s="37">
        <v>53.0</v>
      </c>
      <c r="E57" s="37">
        <v>8.0</v>
      </c>
      <c r="F57" s="37">
        <v>6.0</v>
      </c>
      <c r="G57" s="37" t="s">
        <v>600</v>
      </c>
      <c r="H57" s="107">
        <v>44287.0</v>
      </c>
      <c r="I57" s="107">
        <v>44287.0</v>
      </c>
      <c r="J57" s="36" t="s">
        <v>326</v>
      </c>
      <c r="K57" s="138" t="s">
        <v>377</v>
      </c>
      <c r="L57" s="110">
        <v>3.0</v>
      </c>
      <c r="M57" s="110">
        <v>3.0</v>
      </c>
      <c r="N57" s="116"/>
      <c r="O57" s="116"/>
      <c r="P57" s="116"/>
      <c r="Q57" s="41"/>
      <c r="R57" s="111" t="str">
        <f t="shared" si="1"/>
        <v>USAC.SCK08.06.053
BD3.000 2021
mat@usac.alpenclub.nl</v>
      </c>
      <c r="S57" s="116"/>
      <c r="T57" s="67"/>
      <c r="U57" s="113">
        <v>5.0</v>
      </c>
      <c r="V57" s="114" t="s">
        <v>9</v>
      </c>
      <c r="W57" s="112">
        <v>44287.0</v>
      </c>
      <c r="X57" s="115"/>
      <c r="Y57" s="115"/>
      <c r="Z57" s="55" t="s">
        <v>70</v>
      </c>
      <c r="AA57" s="112">
        <v>45910.0</v>
      </c>
      <c r="AB57" s="57">
        <v>85.0</v>
      </c>
      <c r="AC57" s="58">
        <v>15.0</v>
      </c>
      <c r="AD57" s="57">
        <f>MAX(0.2*Klemveren[Waardering],Klemveren[Waardering]*(1-(YEAR(TODAY())-YEAR(Klemveren[Aanschafdatum]))/Klemveren[Afschrijfduur (jaar)]))</f>
        <v>62.33333333</v>
      </c>
      <c r="AE57" s="116"/>
      <c r="AF57" s="39"/>
      <c r="AG57" s="76" t="s">
        <v>45</v>
      </c>
      <c r="AH57" s="117" t="s">
        <v>534</v>
      </c>
      <c r="AI57" s="118">
        <v>45941.0</v>
      </c>
      <c r="AJ57" s="119" t="s">
        <v>55</v>
      </c>
      <c r="AK57" s="116"/>
      <c r="AL57" s="119" t="s">
        <v>56</v>
      </c>
      <c r="AM57" s="142" t="s">
        <v>601</v>
      </c>
      <c r="AN57" s="18"/>
      <c r="AO57" s="18"/>
      <c r="AP57" s="18"/>
      <c r="AQ57" s="18"/>
      <c r="AR57" s="18"/>
      <c r="AS57" s="18"/>
      <c r="AT57" s="18"/>
    </row>
    <row r="58" ht="15.75" customHeight="1">
      <c r="A58" s="35" t="s">
        <v>530</v>
      </c>
      <c r="B58" s="36" t="s">
        <v>531</v>
      </c>
      <c r="C58" s="36" t="s">
        <v>544</v>
      </c>
      <c r="D58" s="37">
        <v>9.0</v>
      </c>
      <c r="E58" s="37">
        <v>9.0</v>
      </c>
      <c r="F58" s="37">
        <v>1.0</v>
      </c>
      <c r="G58" s="37" t="s">
        <v>602</v>
      </c>
      <c r="H58" s="107">
        <v>43466.0</v>
      </c>
      <c r="I58" s="107">
        <v>43466.0</v>
      </c>
      <c r="J58" s="36" t="s">
        <v>326</v>
      </c>
      <c r="K58" s="121" t="s">
        <v>485</v>
      </c>
      <c r="L58" s="110">
        <v>0.4</v>
      </c>
      <c r="M58" s="110">
        <v>0.4</v>
      </c>
      <c r="N58" s="116"/>
      <c r="O58" s="116"/>
      <c r="P58" s="116"/>
      <c r="Q58" s="41"/>
      <c r="R58" s="111" t="str">
        <f t="shared" si="1"/>
        <v>USAC.SCK09.01.009
BD0.400 2019
mat@usac.alpenclub.nl</v>
      </c>
      <c r="S58" s="41"/>
      <c r="T58" s="116"/>
      <c r="U58" s="113">
        <v>5.0</v>
      </c>
      <c r="V58" s="114" t="s">
        <v>9</v>
      </c>
      <c r="W58" s="112">
        <v>43466.0</v>
      </c>
      <c r="X58" s="115"/>
      <c r="Y58" s="115"/>
      <c r="Z58" s="55" t="s">
        <v>70</v>
      </c>
      <c r="AA58" s="112">
        <v>45910.0</v>
      </c>
      <c r="AB58" s="57">
        <v>68.0</v>
      </c>
      <c r="AC58" s="58">
        <v>15.0</v>
      </c>
      <c r="AD58" s="57">
        <f>MAX(0.2*Klemveren[Waardering],Klemveren[Waardering]*(1-(YEAR(TODAY())-YEAR(Klemveren[Aanschafdatum]))/Klemveren[Afschrijfduur (jaar)]))</f>
        <v>40.8</v>
      </c>
      <c r="AE58" s="116"/>
      <c r="AF58" s="39"/>
      <c r="AG58" s="76" t="s">
        <v>45</v>
      </c>
      <c r="AH58" s="117" t="s">
        <v>534</v>
      </c>
      <c r="AI58" s="118">
        <v>45941.0</v>
      </c>
      <c r="AJ58" s="136" t="s">
        <v>71</v>
      </c>
      <c r="AK58" s="116"/>
      <c r="AL58" s="119" t="s">
        <v>56</v>
      </c>
      <c r="AM58" s="42"/>
      <c r="AN58" s="18"/>
      <c r="AO58" s="18"/>
      <c r="AP58" s="18"/>
      <c r="AQ58" s="18"/>
      <c r="AR58" s="18"/>
      <c r="AS58" s="18"/>
      <c r="AT58" s="18"/>
    </row>
    <row r="59" ht="15.75" customHeight="1">
      <c r="A59" s="43" t="s">
        <v>530</v>
      </c>
      <c r="B59" s="44" t="s">
        <v>531</v>
      </c>
      <c r="C59" s="44" t="s">
        <v>544</v>
      </c>
      <c r="D59" s="37">
        <v>18.0</v>
      </c>
      <c r="E59" s="37">
        <v>9.0</v>
      </c>
      <c r="F59" s="37">
        <v>2.0</v>
      </c>
      <c r="G59" s="37" t="s">
        <v>603</v>
      </c>
      <c r="H59" s="120">
        <v>44287.0</v>
      </c>
      <c r="I59" s="120">
        <v>44287.0</v>
      </c>
      <c r="J59" s="44" t="s">
        <v>326</v>
      </c>
      <c r="K59" s="109" t="s">
        <v>414</v>
      </c>
      <c r="L59" s="122">
        <v>0.5</v>
      </c>
      <c r="M59" s="122">
        <v>0.5</v>
      </c>
      <c r="N59" s="129"/>
      <c r="O59" s="129"/>
      <c r="P59" s="129"/>
      <c r="Q59" s="41"/>
      <c r="R59" s="124" t="str">
        <f t="shared" si="1"/>
        <v>USAC.SCK09.02.018
BD0.500 2021
mat@usac.alpenclub.nl</v>
      </c>
      <c r="S59" s="129"/>
      <c r="T59" s="65"/>
      <c r="U59" s="126">
        <v>5.0</v>
      </c>
      <c r="V59" s="127" t="s">
        <v>9</v>
      </c>
      <c r="W59" s="125">
        <v>44287.0</v>
      </c>
      <c r="X59" s="128"/>
      <c r="Y59" s="128"/>
      <c r="Z59" s="55" t="s">
        <v>70</v>
      </c>
      <c r="AA59" s="125">
        <v>45910.0</v>
      </c>
      <c r="AB59" s="61">
        <v>68.0</v>
      </c>
      <c r="AC59" s="62">
        <v>15.0</v>
      </c>
      <c r="AD59" s="57">
        <f>MAX(0.2*Klemveren[Waardering],Klemveren[Waardering]*(1-(YEAR(TODAY())-YEAR(Klemveren[Aanschafdatum]))/Klemveren[Afschrijfduur (jaar)]))</f>
        <v>49.86666667</v>
      </c>
      <c r="AE59" s="129"/>
      <c r="AF59" s="59"/>
      <c r="AG59" s="82" t="s">
        <v>45</v>
      </c>
      <c r="AH59" s="130" t="s">
        <v>534</v>
      </c>
      <c r="AI59" s="118">
        <v>45941.0</v>
      </c>
      <c r="AJ59" s="119" t="s">
        <v>55</v>
      </c>
      <c r="AK59" s="129"/>
      <c r="AL59" s="119" t="s">
        <v>56</v>
      </c>
      <c r="AM59" s="48"/>
      <c r="AN59" s="18"/>
      <c r="AO59" s="18"/>
      <c r="AP59" s="18"/>
      <c r="AQ59" s="18"/>
      <c r="AR59" s="18"/>
      <c r="AS59" s="18"/>
      <c r="AT59" s="18"/>
    </row>
    <row r="60" ht="15.75" customHeight="1">
      <c r="A60" s="35" t="s">
        <v>530</v>
      </c>
      <c r="B60" s="36" t="s">
        <v>531</v>
      </c>
      <c r="C60" s="36" t="s">
        <v>544</v>
      </c>
      <c r="D60" s="37">
        <v>27.0</v>
      </c>
      <c r="E60" s="37">
        <v>9.0</v>
      </c>
      <c r="F60" s="37">
        <v>3.0</v>
      </c>
      <c r="G60" s="37" t="s">
        <v>604</v>
      </c>
      <c r="H60" s="107">
        <v>44287.0</v>
      </c>
      <c r="I60" s="107">
        <v>44287.0</v>
      </c>
      <c r="J60" s="36" t="s">
        <v>326</v>
      </c>
      <c r="K60" s="131" t="s">
        <v>509</v>
      </c>
      <c r="L60" s="110">
        <v>0.75</v>
      </c>
      <c r="M60" s="110">
        <v>0.75</v>
      </c>
      <c r="N60" s="116"/>
      <c r="O60" s="116"/>
      <c r="P60" s="116"/>
      <c r="Q60" s="41"/>
      <c r="R60" s="111" t="str">
        <f t="shared" si="1"/>
        <v>USAC.SCK09.03.027
BD0.750 2021
mat@usac.alpenclub.nl</v>
      </c>
      <c r="S60" s="116"/>
      <c r="T60" s="67"/>
      <c r="U60" s="113">
        <v>5.0</v>
      </c>
      <c r="V60" s="114" t="s">
        <v>9</v>
      </c>
      <c r="W60" s="112">
        <v>44287.0</v>
      </c>
      <c r="X60" s="115"/>
      <c r="Y60" s="115"/>
      <c r="Z60" s="55" t="s">
        <v>70</v>
      </c>
      <c r="AA60" s="112">
        <v>45910.0</v>
      </c>
      <c r="AB60" s="57">
        <v>68.0</v>
      </c>
      <c r="AC60" s="58">
        <v>15.0</v>
      </c>
      <c r="AD60" s="57">
        <f>MAX(0.2*Klemveren[Waardering],Klemveren[Waardering]*(1-(YEAR(TODAY())-YEAR(Klemveren[Aanschafdatum]))/Klemveren[Afschrijfduur (jaar)]))</f>
        <v>49.86666667</v>
      </c>
      <c r="AE60" s="116"/>
      <c r="AF60" s="39"/>
      <c r="AG60" s="76" t="s">
        <v>45</v>
      </c>
      <c r="AH60" s="117" t="s">
        <v>534</v>
      </c>
      <c r="AI60" s="118">
        <v>45941.0</v>
      </c>
      <c r="AJ60" s="136" t="s">
        <v>71</v>
      </c>
      <c r="AK60" s="116"/>
      <c r="AL60" s="119" t="s">
        <v>56</v>
      </c>
      <c r="AM60" s="42"/>
      <c r="AN60" s="18"/>
      <c r="AO60" s="18"/>
      <c r="AP60" s="18"/>
      <c r="AQ60" s="18"/>
      <c r="AR60" s="18"/>
      <c r="AS60" s="18"/>
      <c r="AT60" s="18"/>
    </row>
    <row r="61" ht="15.75" customHeight="1">
      <c r="A61" s="35" t="s">
        <v>530</v>
      </c>
      <c r="B61" s="36" t="s">
        <v>531</v>
      </c>
      <c r="C61" s="36" t="s">
        <v>544</v>
      </c>
      <c r="D61" s="37">
        <v>61.0</v>
      </c>
      <c r="E61" s="37">
        <v>9.0</v>
      </c>
      <c r="F61" s="37">
        <v>4.0</v>
      </c>
      <c r="G61" s="37" t="s">
        <v>605</v>
      </c>
      <c r="H61" s="107">
        <v>45475.0</v>
      </c>
      <c r="I61" s="108">
        <v>45292.0</v>
      </c>
      <c r="J61" s="36" t="s">
        <v>326</v>
      </c>
      <c r="K61" s="134" t="s">
        <v>364</v>
      </c>
      <c r="L61" s="110">
        <v>1.0</v>
      </c>
      <c r="M61" s="110">
        <v>1.0</v>
      </c>
      <c r="N61" s="58">
        <v>4184.0</v>
      </c>
      <c r="O61" s="58"/>
      <c r="P61" s="58"/>
      <c r="Q61" s="41"/>
      <c r="R61" s="111" t="str">
        <f t="shared" si="1"/>
        <v>USAC.SCK09.04.061
BD1.000 2024
mat@usac.alpenclub.nl</v>
      </c>
      <c r="S61" s="116"/>
      <c r="T61" s="67"/>
      <c r="U61" s="113">
        <v>5.0</v>
      </c>
      <c r="V61" s="143" t="s">
        <v>52</v>
      </c>
      <c r="W61" s="112">
        <v>45822.0</v>
      </c>
      <c r="X61" s="144" t="s">
        <v>606</v>
      </c>
      <c r="Y61" s="144"/>
      <c r="Z61" s="55" t="s">
        <v>52</v>
      </c>
      <c r="AA61" s="112">
        <v>45822.0</v>
      </c>
      <c r="AB61" s="57">
        <v>72.95</v>
      </c>
      <c r="AC61" s="58">
        <v>15.0</v>
      </c>
      <c r="AD61" s="57">
        <f>MAX(0.2*Klemveren[Waardering],Klemveren[Waardering]*(1-(YEAR(TODAY())-YEAR(Klemveren[Aanschafdatum]))/Klemveren[Afschrijfduur (jaar)]))</f>
        <v>72.95</v>
      </c>
      <c r="AE61" s="116"/>
      <c r="AF61" s="39"/>
      <c r="AG61" s="76" t="s">
        <v>45</v>
      </c>
      <c r="AH61" s="117" t="s">
        <v>534</v>
      </c>
      <c r="AI61" s="118">
        <v>45941.0</v>
      </c>
      <c r="AJ61" s="119" t="s">
        <v>55</v>
      </c>
      <c r="AK61" s="145"/>
      <c r="AL61" s="119" t="s">
        <v>56</v>
      </c>
      <c r="AM61" s="42"/>
      <c r="AN61" s="18"/>
      <c r="AO61" s="18"/>
      <c r="AP61" s="18"/>
      <c r="AQ61" s="18"/>
      <c r="AR61" s="18"/>
      <c r="AS61" s="18"/>
      <c r="AT61" s="18"/>
    </row>
    <row r="62" ht="15.75" customHeight="1">
      <c r="A62" s="35" t="s">
        <v>530</v>
      </c>
      <c r="B62" s="36" t="s">
        <v>531</v>
      </c>
      <c r="C62" s="36" t="s">
        <v>544</v>
      </c>
      <c r="D62" s="37">
        <v>45.0</v>
      </c>
      <c r="E62" s="37">
        <v>9.0</v>
      </c>
      <c r="F62" s="37">
        <v>5.0</v>
      </c>
      <c r="G62" s="37" t="s">
        <v>607</v>
      </c>
      <c r="H62" s="107">
        <v>44287.0</v>
      </c>
      <c r="I62" s="107">
        <v>44287.0</v>
      </c>
      <c r="J62" s="36" t="s">
        <v>326</v>
      </c>
      <c r="K62" s="137" t="s">
        <v>508</v>
      </c>
      <c r="L62" s="110">
        <v>2.0</v>
      </c>
      <c r="M62" s="110">
        <v>2.0</v>
      </c>
      <c r="N62" s="116"/>
      <c r="O62" s="116"/>
      <c r="P62" s="116"/>
      <c r="Q62" s="41"/>
      <c r="R62" s="111" t="str">
        <f t="shared" si="1"/>
        <v>USAC.SCK09.05.045
BD2.000 2021
mat@usac.alpenclub.nl</v>
      </c>
      <c r="S62" s="116"/>
      <c r="T62" s="67"/>
      <c r="U62" s="113">
        <v>5.0</v>
      </c>
      <c r="V62" s="114" t="s">
        <v>9</v>
      </c>
      <c r="W62" s="112">
        <v>44287.0</v>
      </c>
      <c r="X62" s="115"/>
      <c r="Y62" s="115"/>
      <c r="Z62" s="55" t="s">
        <v>70</v>
      </c>
      <c r="AA62" s="112">
        <v>45910.0</v>
      </c>
      <c r="AB62" s="57">
        <v>81.0</v>
      </c>
      <c r="AC62" s="58">
        <v>15.0</v>
      </c>
      <c r="AD62" s="57">
        <f>MAX(0.2*Klemveren[Waardering],Klemveren[Waardering]*(1-(YEAR(TODAY())-YEAR(Klemveren[Aanschafdatum]))/Klemveren[Afschrijfduur (jaar)]))</f>
        <v>59.4</v>
      </c>
      <c r="AE62" s="116"/>
      <c r="AF62" s="39"/>
      <c r="AG62" s="76" t="s">
        <v>45</v>
      </c>
      <c r="AH62" s="117" t="s">
        <v>534</v>
      </c>
      <c r="AI62" s="118">
        <v>45941.0</v>
      </c>
      <c r="AJ62" s="136" t="s">
        <v>71</v>
      </c>
      <c r="AK62" s="116"/>
      <c r="AL62" s="119" t="s">
        <v>56</v>
      </c>
      <c r="AM62" s="42"/>
      <c r="AN62" s="18"/>
      <c r="AO62" s="18"/>
      <c r="AP62" s="18"/>
      <c r="AQ62" s="18"/>
      <c r="AR62" s="18"/>
      <c r="AS62" s="18"/>
      <c r="AT62" s="18"/>
    </row>
    <row r="63" ht="15.75" customHeight="1">
      <c r="A63" s="43" t="s">
        <v>530</v>
      </c>
      <c r="B63" s="44" t="s">
        <v>531</v>
      </c>
      <c r="C63" s="44" t="s">
        <v>544</v>
      </c>
      <c r="D63" s="37">
        <v>54.0</v>
      </c>
      <c r="E63" s="37">
        <v>9.0</v>
      </c>
      <c r="F63" s="37">
        <v>6.0</v>
      </c>
      <c r="G63" s="37" t="s">
        <v>608</v>
      </c>
      <c r="H63" s="120">
        <v>44287.0</v>
      </c>
      <c r="I63" s="120">
        <v>44287.0</v>
      </c>
      <c r="J63" s="44" t="s">
        <v>326</v>
      </c>
      <c r="K63" s="138" t="s">
        <v>377</v>
      </c>
      <c r="L63" s="122">
        <v>3.0</v>
      </c>
      <c r="M63" s="122">
        <v>3.0</v>
      </c>
      <c r="N63" s="129"/>
      <c r="O63" s="129"/>
      <c r="P63" s="129"/>
      <c r="Q63" s="41"/>
      <c r="R63" s="124" t="str">
        <f t="shared" si="1"/>
        <v>USAC.SCK09.06.054
BD3.000 2021
mat@usac.alpenclub.nl</v>
      </c>
      <c r="S63" s="129"/>
      <c r="T63" s="65"/>
      <c r="U63" s="126">
        <v>5.0</v>
      </c>
      <c r="V63" s="127" t="s">
        <v>9</v>
      </c>
      <c r="W63" s="125">
        <v>44287.0</v>
      </c>
      <c r="X63" s="128"/>
      <c r="Y63" s="128"/>
      <c r="Z63" s="55" t="s">
        <v>70</v>
      </c>
      <c r="AA63" s="125">
        <v>45910.0</v>
      </c>
      <c r="AB63" s="61">
        <v>85.0</v>
      </c>
      <c r="AC63" s="62">
        <v>15.0</v>
      </c>
      <c r="AD63" s="57">
        <f>MAX(0.2*Klemveren[Waardering],Klemveren[Waardering]*(1-(YEAR(TODAY())-YEAR(Klemveren[Aanschafdatum]))/Klemveren[Afschrijfduur (jaar)]))</f>
        <v>62.33333333</v>
      </c>
      <c r="AE63" s="129"/>
      <c r="AF63" s="59"/>
      <c r="AG63" s="82" t="s">
        <v>45</v>
      </c>
      <c r="AH63" s="130" t="s">
        <v>534</v>
      </c>
      <c r="AI63" s="118">
        <v>45941.0</v>
      </c>
      <c r="AJ63" s="136" t="s">
        <v>71</v>
      </c>
      <c r="AK63" s="129"/>
      <c r="AL63" s="119" t="s">
        <v>56</v>
      </c>
      <c r="AM63" s="48"/>
      <c r="AN63" s="18"/>
      <c r="AO63" s="18"/>
      <c r="AP63" s="18"/>
      <c r="AQ63" s="18"/>
      <c r="AR63" s="18"/>
      <c r="AS63" s="18"/>
      <c r="AT63" s="18"/>
    </row>
    <row r="64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68">
        <f>SUM(Klemveren[Afschrijfwaarde])</f>
        <v>3316.212667</v>
      </c>
      <c r="AC64" s="69"/>
      <c r="AD64" s="68">
        <f>SUM(Klemveren[Afschrijfwaarde])</f>
        <v>3316.212667</v>
      </c>
      <c r="AE64" s="50"/>
      <c r="AF64" s="50"/>
      <c r="AG64" s="50"/>
      <c r="AH64" s="50"/>
      <c r="AI64" s="69"/>
      <c r="AJ64" s="69"/>
      <c r="AK64" s="69"/>
      <c r="AL64" s="69"/>
      <c r="AM64" s="50"/>
      <c r="AN64" s="18"/>
      <c r="AO64" s="18"/>
      <c r="AP64" s="18"/>
      <c r="AQ64" s="18"/>
      <c r="AR64" s="18"/>
      <c r="AS64" s="18"/>
      <c r="AT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</row>
  </sheetData>
  <dataValidations>
    <dataValidation type="list" allowBlank="1" sqref="AJ2:AJ63">
      <formula1>"Afwezig,Geen,Aanwezig"</formula1>
    </dataValidation>
    <dataValidation type="list" allowBlank="1" sqref="K2:K63">
      <formula1>"Grijs,Paars,Groen,Rood,Geel,Blauw"</formula1>
    </dataValidation>
    <dataValidation type="list" allowBlank="1" sqref="AL2:AL63">
      <formula1>"Controle nodig"</formula1>
    </dataValidation>
    <dataValidation type="list" allowBlank="1" sqref="J2:J63">
      <formula1>"Black Diamond,DMM"</formula1>
    </dataValidation>
    <dataValidation type="list" allowBlank="1" sqref="Z2:Z63">
      <formula1>"Schatting,Factuur,Geen"</formula1>
    </dataValidation>
    <dataValidation type="list" allowBlank="1" sqref="C2:C63">
      <formula1>"Set Cams (Klein),Set Cams (Groot)"</formula1>
    </dataValidation>
    <dataValidation type="list" allowBlank="1" sqref="V2:V63">
      <formula1>"Productiedatum,Factuur"</formula1>
    </dataValidation>
    <dataValidation type="list" allowBlank="1" sqref="AH2:AH63">
      <formula1>" Labeling,Controle nodig,Afgeschreven"</formula1>
    </dataValidation>
    <dataValidation type="list" allowBlank="1" sqref="AG2:AG63">
      <formula1>"Matcom,KMU Kluis,Pnyx"</formula1>
    </dataValidation>
    <dataValidation type="list" allowBlank="1" sqref="B2:B63">
      <formula1>"Camalot"</formula1>
    </dataValidation>
  </dataValidations>
  <drawing r:id="rId1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4.38"/>
    <col customWidth="1" min="2" max="2" width="19.0"/>
    <col customWidth="1" min="9" max="9" width="19.0"/>
    <col customWidth="1" min="20" max="20" width="22.75"/>
    <col customWidth="1" min="21" max="21" width="16.13"/>
    <col customWidth="1" min="33" max="33" width="18.0"/>
  </cols>
  <sheetData>
    <row r="1">
      <c r="A1" s="146" t="s">
        <v>0</v>
      </c>
      <c r="B1" s="146" t="s">
        <v>1</v>
      </c>
      <c r="C1" s="146" t="s">
        <v>521</v>
      </c>
      <c r="D1" s="146" t="s">
        <v>522</v>
      </c>
      <c r="E1" s="146" t="s">
        <v>523</v>
      </c>
      <c r="F1" s="146" t="s">
        <v>524</v>
      </c>
      <c r="G1" s="146" t="s">
        <v>3</v>
      </c>
      <c r="H1" s="146" t="s">
        <v>9</v>
      </c>
      <c r="I1" s="146" t="s">
        <v>10</v>
      </c>
      <c r="J1" s="146" t="s">
        <v>7</v>
      </c>
      <c r="K1" s="146" t="s">
        <v>324</v>
      </c>
      <c r="L1" s="146" t="s">
        <v>527</v>
      </c>
      <c r="M1" s="146" t="s">
        <v>11</v>
      </c>
      <c r="N1" s="146" t="s">
        <v>609</v>
      </c>
      <c r="O1" s="146" t="s">
        <v>13</v>
      </c>
      <c r="P1" s="147" t="s">
        <v>14</v>
      </c>
      <c r="Q1" s="147" t="s">
        <v>15</v>
      </c>
      <c r="R1" s="147" t="s">
        <v>16</v>
      </c>
      <c r="S1" s="147" t="s">
        <v>17</v>
      </c>
      <c r="T1" s="147" t="s">
        <v>18</v>
      </c>
      <c r="U1" s="146" t="s">
        <v>19</v>
      </c>
      <c r="V1" s="147" t="s">
        <v>325</v>
      </c>
      <c r="W1" s="146" t="s">
        <v>21</v>
      </c>
      <c r="X1" s="146" t="s">
        <v>22</v>
      </c>
      <c r="Y1" s="147" t="s">
        <v>23</v>
      </c>
      <c r="Z1" s="146" t="s">
        <v>24</v>
      </c>
      <c r="AA1" s="146" t="s">
        <v>33</v>
      </c>
      <c r="AB1" s="146" t="s">
        <v>25</v>
      </c>
      <c r="AC1" s="146" t="s">
        <v>26</v>
      </c>
      <c r="AD1" s="146" t="s">
        <v>27</v>
      </c>
      <c r="AE1" s="146" t="s">
        <v>28</v>
      </c>
      <c r="AF1" s="146" t="s">
        <v>29</v>
      </c>
      <c r="AG1" s="146" t="s">
        <v>30</v>
      </c>
      <c r="AH1" s="146" t="s">
        <v>35</v>
      </c>
      <c r="AI1" s="34"/>
      <c r="AJ1" s="34"/>
      <c r="AK1" s="34"/>
      <c r="AL1" s="34"/>
      <c r="AM1" s="34"/>
      <c r="AN1" s="34"/>
      <c r="AO1" s="34"/>
    </row>
    <row r="2">
      <c r="A2" s="4" t="s">
        <v>610</v>
      </c>
      <c r="B2" s="148" t="s">
        <v>611</v>
      </c>
      <c r="C2" s="149"/>
      <c r="D2" s="14"/>
      <c r="E2" s="14"/>
      <c r="F2" s="14"/>
      <c r="G2" s="7" t="s">
        <v>612</v>
      </c>
      <c r="H2" s="9">
        <v>41487.0</v>
      </c>
      <c r="I2" s="150" t="s">
        <v>326</v>
      </c>
      <c r="J2" s="5" t="s">
        <v>485</v>
      </c>
      <c r="K2" s="151">
        <v>5.0</v>
      </c>
      <c r="L2" s="151">
        <v>5.0</v>
      </c>
      <c r="M2" s="10"/>
      <c r="N2" s="10"/>
      <c r="O2" s="14"/>
      <c r="P2" s="14"/>
      <c r="Q2" s="14"/>
      <c r="R2" s="14"/>
      <c r="S2" s="14"/>
      <c r="T2" s="152" t="s">
        <v>43</v>
      </c>
      <c r="U2" s="14"/>
      <c r="V2" s="14"/>
      <c r="W2" s="14"/>
      <c r="X2" s="152" t="s">
        <v>43</v>
      </c>
      <c r="Y2" s="14"/>
      <c r="Z2" s="14"/>
      <c r="AA2" s="14"/>
      <c r="AB2" s="14"/>
      <c r="AC2" s="14"/>
      <c r="AD2" s="14"/>
      <c r="AE2" s="14"/>
      <c r="AF2" s="152" t="s">
        <v>45</v>
      </c>
      <c r="AG2" s="153"/>
      <c r="AH2" s="21" t="s">
        <v>613</v>
      </c>
      <c r="AI2" s="18"/>
      <c r="AJ2" s="18"/>
      <c r="AK2" s="18"/>
      <c r="AL2" s="18"/>
      <c r="AM2" s="18"/>
      <c r="AN2" s="18"/>
      <c r="AO2" s="18"/>
    </row>
    <row r="3">
      <c r="A3" s="4" t="s">
        <v>610</v>
      </c>
      <c r="B3" s="154" t="s">
        <v>611</v>
      </c>
      <c r="C3" s="155"/>
      <c r="D3" s="14"/>
      <c r="E3" s="14"/>
      <c r="F3" s="14"/>
      <c r="G3" s="7" t="s">
        <v>614</v>
      </c>
      <c r="H3" s="9">
        <v>41456.0</v>
      </c>
      <c r="I3" s="156" t="s">
        <v>326</v>
      </c>
      <c r="J3" s="5" t="s">
        <v>508</v>
      </c>
      <c r="K3" s="157">
        <v>6.0</v>
      </c>
      <c r="L3" s="157">
        <v>6.0</v>
      </c>
      <c r="M3" s="10"/>
      <c r="N3" s="10"/>
      <c r="O3" s="14"/>
      <c r="P3" s="14"/>
      <c r="Q3" s="14"/>
      <c r="R3" s="14"/>
      <c r="S3" s="14"/>
      <c r="T3" s="152" t="s">
        <v>43</v>
      </c>
      <c r="U3" s="14"/>
      <c r="V3" s="14"/>
      <c r="W3" s="14"/>
      <c r="X3" s="152" t="s">
        <v>43</v>
      </c>
      <c r="Y3" s="14"/>
      <c r="Z3" s="14"/>
      <c r="AA3" s="14"/>
      <c r="AB3" s="14"/>
      <c r="AC3" s="14"/>
      <c r="AD3" s="14"/>
      <c r="AE3" s="14"/>
      <c r="AF3" s="152" t="s">
        <v>45</v>
      </c>
      <c r="AG3" s="153"/>
      <c r="AH3" s="21" t="s">
        <v>613</v>
      </c>
      <c r="AI3" s="18"/>
      <c r="AJ3" s="18"/>
      <c r="AK3" s="18"/>
      <c r="AL3" s="18"/>
      <c r="AM3" s="18"/>
      <c r="AN3" s="18"/>
      <c r="AO3" s="18"/>
    </row>
    <row r="4">
      <c r="A4" s="4" t="s">
        <v>610</v>
      </c>
      <c r="B4" s="148" t="s">
        <v>611</v>
      </c>
      <c r="C4" s="149"/>
      <c r="D4" s="14"/>
      <c r="E4" s="14"/>
      <c r="F4" s="14"/>
      <c r="G4" s="7" t="s">
        <v>615</v>
      </c>
      <c r="H4" s="19">
        <v>41579.0</v>
      </c>
      <c r="I4" s="150" t="s">
        <v>326</v>
      </c>
      <c r="J4" s="5" t="s">
        <v>364</v>
      </c>
      <c r="K4" s="151">
        <v>7.0</v>
      </c>
      <c r="L4" s="151">
        <v>7.0</v>
      </c>
      <c r="M4" s="10"/>
      <c r="N4" s="10"/>
      <c r="O4" s="14"/>
      <c r="P4" s="14"/>
      <c r="Q4" s="14"/>
      <c r="R4" s="14"/>
      <c r="S4" s="14"/>
      <c r="T4" s="152" t="s">
        <v>43</v>
      </c>
      <c r="U4" s="14"/>
      <c r="V4" s="14"/>
      <c r="W4" s="14"/>
      <c r="X4" s="152" t="s">
        <v>43</v>
      </c>
      <c r="Y4" s="14"/>
      <c r="Z4" s="14"/>
      <c r="AA4" s="14"/>
      <c r="AB4" s="14"/>
      <c r="AC4" s="14"/>
      <c r="AD4" s="14"/>
      <c r="AE4" s="14"/>
      <c r="AF4" s="152" t="s">
        <v>45</v>
      </c>
      <c r="AG4" s="153"/>
      <c r="AH4" s="21" t="s">
        <v>613</v>
      </c>
      <c r="AI4" s="18"/>
      <c r="AJ4" s="18"/>
      <c r="AK4" s="18"/>
      <c r="AL4" s="18"/>
      <c r="AM4" s="18"/>
      <c r="AN4" s="18"/>
      <c r="AO4" s="18"/>
    </row>
    <row r="5">
      <c r="A5" s="4" t="s">
        <v>610</v>
      </c>
      <c r="B5" s="154" t="s">
        <v>611</v>
      </c>
      <c r="C5" s="155"/>
      <c r="D5" s="14"/>
      <c r="E5" s="14"/>
      <c r="F5" s="14"/>
      <c r="G5" s="7" t="s">
        <v>616</v>
      </c>
      <c r="H5" s="9">
        <v>41487.0</v>
      </c>
      <c r="I5" s="156" t="s">
        <v>326</v>
      </c>
      <c r="J5" s="5" t="s">
        <v>485</v>
      </c>
      <c r="K5" s="157">
        <v>8.0</v>
      </c>
      <c r="L5" s="157">
        <v>8.0</v>
      </c>
      <c r="M5" s="10"/>
      <c r="N5" s="10"/>
      <c r="O5" s="14"/>
      <c r="P5" s="14"/>
      <c r="Q5" s="14"/>
      <c r="R5" s="14"/>
      <c r="S5" s="14"/>
      <c r="T5" s="152" t="s">
        <v>43</v>
      </c>
      <c r="U5" s="14"/>
      <c r="V5" s="14"/>
      <c r="W5" s="14"/>
      <c r="X5" s="152" t="s">
        <v>43</v>
      </c>
      <c r="Y5" s="14"/>
      <c r="Z5" s="14"/>
      <c r="AA5" s="14"/>
      <c r="AB5" s="14"/>
      <c r="AC5" s="14"/>
      <c r="AD5" s="14"/>
      <c r="AE5" s="14"/>
      <c r="AF5" s="152" t="s">
        <v>45</v>
      </c>
      <c r="AG5" s="153"/>
      <c r="AH5" s="21" t="s">
        <v>613</v>
      </c>
      <c r="AI5" s="18"/>
      <c r="AJ5" s="18"/>
      <c r="AK5" s="18"/>
      <c r="AL5" s="18"/>
      <c r="AM5" s="18"/>
      <c r="AN5" s="18"/>
      <c r="AO5" s="18"/>
    </row>
    <row r="6">
      <c r="A6" s="4" t="s">
        <v>610</v>
      </c>
      <c r="B6" s="150" t="s">
        <v>611</v>
      </c>
      <c r="C6" s="158"/>
      <c r="D6" s="14"/>
      <c r="E6" s="14"/>
      <c r="F6" s="14"/>
      <c r="G6" s="7" t="s">
        <v>617</v>
      </c>
      <c r="H6" s="9">
        <v>41518.0</v>
      </c>
      <c r="I6" s="150" t="s">
        <v>326</v>
      </c>
      <c r="J6" s="5" t="s">
        <v>508</v>
      </c>
      <c r="K6" s="151">
        <v>9.0</v>
      </c>
      <c r="L6" s="151">
        <v>9.0</v>
      </c>
      <c r="M6" s="10"/>
      <c r="N6" s="10"/>
      <c r="O6" s="14"/>
      <c r="P6" s="14"/>
      <c r="Q6" s="14"/>
      <c r="R6" s="14"/>
      <c r="S6" s="14"/>
      <c r="T6" s="152" t="s">
        <v>43</v>
      </c>
      <c r="U6" s="14"/>
      <c r="V6" s="14"/>
      <c r="W6" s="14"/>
      <c r="X6" s="152" t="s">
        <v>43</v>
      </c>
      <c r="Y6" s="14"/>
      <c r="Z6" s="14"/>
      <c r="AA6" s="14"/>
      <c r="AB6" s="14"/>
      <c r="AC6" s="14"/>
      <c r="AD6" s="14"/>
      <c r="AE6" s="14"/>
      <c r="AF6" s="152" t="s">
        <v>45</v>
      </c>
      <c r="AG6" s="153"/>
      <c r="AH6" s="21" t="s">
        <v>613</v>
      </c>
      <c r="AI6" s="18"/>
      <c r="AJ6" s="18"/>
      <c r="AK6" s="18"/>
      <c r="AL6" s="18"/>
      <c r="AM6" s="18"/>
      <c r="AN6" s="18"/>
      <c r="AO6" s="18"/>
    </row>
    <row r="7">
      <c r="A7" s="4" t="s">
        <v>610</v>
      </c>
      <c r="B7" s="156" t="s">
        <v>611</v>
      </c>
      <c r="C7" s="159"/>
      <c r="D7" s="14"/>
      <c r="E7" s="14"/>
      <c r="F7" s="14"/>
      <c r="G7" s="7" t="s">
        <v>618</v>
      </c>
      <c r="H7" s="9">
        <v>41518.0</v>
      </c>
      <c r="I7" s="156" t="s">
        <v>326</v>
      </c>
      <c r="J7" s="5" t="s">
        <v>364</v>
      </c>
      <c r="K7" s="157">
        <v>10.0</v>
      </c>
      <c r="L7" s="157">
        <v>10.0</v>
      </c>
      <c r="M7" s="10"/>
      <c r="N7" s="10"/>
      <c r="O7" s="14"/>
      <c r="P7" s="14"/>
      <c r="Q7" s="14"/>
      <c r="R7" s="14"/>
      <c r="S7" s="14"/>
      <c r="T7" s="152" t="s">
        <v>43</v>
      </c>
      <c r="U7" s="14"/>
      <c r="V7" s="14"/>
      <c r="W7" s="14"/>
      <c r="X7" s="152" t="s">
        <v>43</v>
      </c>
      <c r="Y7" s="14"/>
      <c r="Z7" s="14"/>
      <c r="AA7" s="14"/>
      <c r="AB7" s="14"/>
      <c r="AC7" s="14"/>
      <c r="AD7" s="14"/>
      <c r="AE7" s="14"/>
      <c r="AF7" s="152" t="s">
        <v>45</v>
      </c>
      <c r="AG7" s="153"/>
      <c r="AH7" s="21" t="s">
        <v>613</v>
      </c>
      <c r="AI7" s="18"/>
      <c r="AJ7" s="18"/>
      <c r="AK7" s="18"/>
      <c r="AL7" s="18"/>
      <c r="AM7" s="18"/>
      <c r="AN7" s="18"/>
      <c r="AO7" s="18"/>
    </row>
    <row r="8">
      <c r="A8" s="4" t="s">
        <v>619</v>
      </c>
      <c r="B8" s="150" t="s">
        <v>620</v>
      </c>
      <c r="C8" s="158"/>
      <c r="D8" s="14"/>
      <c r="E8" s="14"/>
      <c r="F8" s="14"/>
      <c r="G8" s="7" t="s">
        <v>621</v>
      </c>
      <c r="H8" s="14"/>
      <c r="I8" s="150" t="s">
        <v>537</v>
      </c>
      <c r="J8" s="5" t="s">
        <v>43</v>
      </c>
      <c r="K8" s="160"/>
      <c r="L8" s="160"/>
      <c r="M8" s="10"/>
      <c r="N8" s="10"/>
      <c r="O8" s="14"/>
      <c r="P8" s="14"/>
      <c r="Q8" s="14"/>
      <c r="R8" s="14"/>
      <c r="S8" s="14"/>
      <c r="T8" s="161" t="s">
        <v>52</v>
      </c>
      <c r="U8" s="16">
        <v>44095.0</v>
      </c>
      <c r="V8" s="14"/>
      <c r="W8" s="14"/>
      <c r="X8" s="161" t="s">
        <v>52</v>
      </c>
      <c r="Y8" s="162">
        <v>11.16</v>
      </c>
      <c r="Z8" s="14"/>
      <c r="AA8" s="14"/>
      <c r="AB8" s="14"/>
      <c r="AC8" s="14"/>
      <c r="AD8" s="14"/>
      <c r="AE8" s="14"/>
      <c r="AF8" s="152" t="s">
        <v>45</v>
      </c>
      <c r="AG8" s="153"/>
      <c r="AH8" s="17"/>
      <c r="AI8" s="18"/>
      <c r="AJ8" s="18"/>
      <c r="AK8" s="18"/>
      <c r="AL8" s="18"/>
      <c r="AM8" s="18"/>
      <c r="AN8" s="18"/>
      <c r="AO8" s="18"/>
    </row>
    <row r="9">
      <c r="A9" s="4" t="s">
        <v>619</v>
      </c>
      <c r="B9" s="156" t="s">
        <v>620</v>
      </c>
      <c r="C9" s="159"/>
      <c r="D9" s="14"/>
      <c r="E9" s="14"/>
      <c r="F9" s="14"/>
      <c r="G9" s="7" t="s">
        <v>622</v>
      </c>
      <c r="H9" s="14"/>
      <c r="I9" s="156" t="s">
        <v>537</v>
      </c>
      <c r="J9" s="5" t="s">
        <v>43</v>
      </c>
      <c r="K9" s="163"/>
      <c r="L9" s="163"/>
      <c r="M9" s="10"/>
      <c r="N9" s="10"/>
      <c r="O9" s="14"/>
      <c r="P9" s="14"/>
      <c r="Q9" s="14"/>
      <c r="R9" s="14"/>
      <c r="S9" s="14"/>
      <c r="T9" s="152" t="s">
        <v>43</v>
      </c>
      <c r="U9" s="14"/>
      <c r="V9" s="14"/>
      <c r="W9" s="14"/>
      <c r="X9" s="152" t="s">
        <v>43</v>
      </c>
      <c r="Y9" s="14"/>
      <c r="Z9" s="14"/>
      <c r="AA9" s="14"/>
      <c r="AB9" s="14"/>
      <c r="AC9" s="14"/>
      <c r="AD9" s="14"/>
      <c r="AE9" s="14"/>
      <c r="AF9" s="152" t="s">
        <v>45</v>
      </c>
      <c r="AG9" s="153"/>
      <c r="AH9" s="17"/>
      <c r="AI9" s="18"/>
      <c r="AJ9" s="18"/>
      <c r="AK9" s="18"/>
      <c r="AL9" s="18"/>
      <c r="AM9" s="18"/>
      <c r="AN9" s="18"/>
      <c r="AO9" s="18"/>
    </row>
    <row r="10">
      <c r="A10" s="4" t="s">
        <v>620</v>
      </c>
      <c r="B10" s="150" t="s">
        <v>620</v>
      </c>
      <c r="C10" s="158"/>
      <c r="D10" s="14"/>
      <c r="E10" s="14"/>
      <c r="F10" s="14"/>
      <c r="G10" s="7" t="s">
        <v>623</v>
      </c>
      <c r="H10" s="14"/>
      <c r="I10" s="150" t="s">
        <v>326</v>
      </c>
      <c r="J10" s="5" t="s">
        <v>43</v>
      </c>
      <c r="K10" s="160"/>
      <c r="L10" s="160"/>
      <c r="M10" s="10"/>
      <c r="N10" s="10"/>
      <c r="O10" s="14"/>
      <c r="P10" s="14"/>
      <c r="Q10" s="14"/>
      <c r="R10" s="14"/>
      <c r="S10" s="14"/>
      <c r="T10" s="152" t="s">
        <v>43</v>
      </c>
      <c r="U10" s="14"/>
      <c r="V10" s="14"/>
      <c r="W10" s="14"/>
      <c r="X10" s="152" t="s">
        <v>43</v>
      </c>
      <c r="Y10" s="14"/>
      <c r="Z10" s="14"/>
      <c r="AA10" s="14"/>
      <c r="AB10" s="14"/>
      <c r="AC10" s="14"/>
      <c r="AD10" s="14"/>
      <c r="AE10" s="14"/>
      <c r="AF10" s="152" t="s">
        <v>45</v>
      </c>
      <c r="AG10" s="153"/>
      <c r="AH10" s="17"/>
      <c r="AI10" s="18"/>
      <c r="AJ10" s="18"/>
      <c r="AK10" s="18"/>
      <c r="AL10" s="18"/>
      <c r="AM10" s="18"/>
      <c r="AN10" s="18"/>
      <c r="AO10" s="18"/>
    </row>
    <row r="11">
      <c r="A11" s="4" t="s">
        <v>620</v>
      </c>
      <c r="B11" s="156" t="s">
        <v>620</v>
      </c>
      <c r="C11" s="159"/>
      <c r="D11" s="14"/>
      <c r="E11" s="14"/>
      <c r="F11" s="14"/>
      <c r="G11" s="7" t="s">
        <v>624</v>
      </c>
      <c r="H11" s="14"/>
      <c r="I11" s="156" t="s">
        <v>326</v>
      </c>
      <c r="J11" s="5" t="s">
        <v>43</v>
      </c>
      <c r="K11" s="163"/>
      <c r="L11" s="163"/>
      <c r="M11" s="10"/>
      <c r="N11" s="10"/>
      <c r="O11" s="14"/>
      <c r="P11" s="14"/>
      <c r="Q11" s="14"/>
      <c r="R11" s="14"/>
      <c r="S11" s="14"/>
      <c r="T11" s="152" t="s">
        <v>43</v>
      </c>
      <c r="U11" s="14"/>
      <c r="V11" s="14"/>
      <c r="W11" s="14"/>
      <c r="X11" s="152" t="s">
        <v>43</v>
      </c>
      <c r="Y11" s="14"/>
      <c r="Z11" s="14"/>
      <c r="AA11" s="14"/>
      <c r="AB11" s="14"/>
      <c r="AC11" s="14"/>
      <c r="AD11" s="14"/>
      <c r="AE11" s="14"/>
      <c r="AF11" s="152" t="s">
        <v>45</v>
      </c>
      <c r="AG11" s="153"/>
      <c r="AH11" s="17"/>
      <c r="AI11" s="18"/>
      <c r="AJ11" s="18"/>
      <c r="AK11" s="18"/>
      <c r="AL11" s="18"/>
      <c r="AM11" s="18"/>
      <c r="AN11" s="18"/>
      <c r="AO11" s="18"/>
    </row>
    <row r="12">
      <c r="A12" s="4" t="s">
        <v>620</v>
      </c>
      <c r="B12" s="150" t="s">
        <v>620</v>
      </c>
      <c r="C12" s="158"/>
      <c r="D12" s="14"/>
      <c r="E12" s="14"/>
      <c r="F12" s="14"/>
      <c r="G12" s="7" t="s">
        <v>625</v>
      </c>
      <c r="H12" s="14"/>
      <c r="I12" s="150" t="s">
        <v>326</v>
      </c>
      <c r="J12" s="5" t="s">
        <v>43</v>
      </c>
      <c r="K12" s="160"/>
      <c r="L12" s="160"/>
      <c r="M12" s="10"/>
      <c r="N12" s="10"/>
      <c r="O12" s="14"/>
      <c r="P12" s="14"/>
      <c r="Q12" s="14"/>
      <c r="R12" s="14"/>
      <c r="S12" s="14"/>
      <c r="T12" s="152" t="s">
        <v>43</v>
      </c>
      <c r="U12" s="14"/>
      <c r="V12" s="14"/>
      <c r="W12" s="14"/>
      <c r="X12" s="152" t="s">
        <v>43</v>
      </c>
      <c r="Y12" s="14"/>
      <c r="Z12" s="14"/>
      <c r="AA12" s="14"/>
      <c r="AB12" s="14"/>
      <c r="AC12" s="14"/>
      <c r="AD12" s="14"/>
      <c r="AE12" s="14"/>
      <c r="AF12" s="152" t="s">
        <v>45</v>
      </c>
      <c r="AG12" s="153"/>
      <c r="AH12" s="17"/>
      <c r="AI12" s="18"/>
      <c r="AJ12" s="18"/>
      <c r="AK12" s="18"/>
      <c r="AL12" s="18"/>
      <c r="AM12" s="18"/>
      <c r="AN12" s="18"/>
      <c r="AO12" s="18"/>
    </row>
    <row r="13">
      <c r="A13" s="4" t="s">
        <v>620</v>
      </c>
      <c r="B13" s="156" t="s">
        <v>620</v>
      </c>
      <c r="C13" s="159"/>
      <c r="D13" s="14"/>
      <c r="E13" s="14"/>
      <c r="F13" s="14"/>
      <c r="G13" s="7" t="s">
        <v>626</v>
      </c>
      <c r="H13" s="14"/>
      <c r="I13" s="156" t="s">
        <v>326</v>
      </c>
      <c r="J13" s="5" t="s">
        <v>43</v>
      </c>
      <c r="K13" s="163"/>
      <c r="L13" s="163"/>
      <c r="M13" s="10"/>
      <c r="N13" s="10"/>
      <c r="O13" s="14"/>
      <c r="P13" s="14"/>
      <c r="Q13" s="14"/>
      <c r="R13" s="14"/>
      <c r="S13" s="14"/>
      <c r="T13" s="152" t="s">
        <v>43</v>
      </c>
      <c r="U13" s="14"/>
      <c r="V13" s="14"/>
      <c r="W13" s="14"/>
      <c r="X13" s="152" t="s">
        <v>43</v>
      </c>
      <c r="Y13" s="14"/>
      <c r="Z13" s="14"/>
      <c r="AA13" s="14"/>
      <c r="AB13" s="14"/>
      <c r="AC13" s="14"/>
      <c r="AD13" s="14"/>
      <c r="AE13" s="14"/>
      <c r="AF13" s="152" t="s">
        <v>45</v>
      </c>
      <c r="AG13" s="153"/>
      <c r="AH13" s="17"/>
      <c r="AI13" s="18"/>
      <c r="AJ13" s="18"/>
      <c r="AK13" s="18"/>
      <c r="AL13" s="18"/>
      <c r="AM13" s="18"/>
      <c r="AN13" s="18"/>
      <c r="AO13" s="18"/>
    </row>
    <row r="14">
      <c r="A14" s="4" t="s">
        <v>627</v>
      </c>
      <c r="B14" s="150" t="s">
        <v>628</v>
      </c>
      <c r="C14" s="158"/>
      <c r="D14" s="14"/>
      <c r="E14" s="14"/>
      <c r="F14" s="14"/>
      <c r="G14" s="7" t="s">
        <v>629</v>
      </c>
      <c r="H14" s="7"/>
      <c r="I14" s="150" t="s">
        <v>630</v>
      </c>
      <c r="J14" s="5" t="s">
        <v>485</v>
      </c>
      <c r="K14" s="151">
        <v>1.0</v>
      </c>
      <c r="L14" s="151">
        <v>1.0</v>
      </c>
      <c r="M14" s="10"/>
      <c r="N14" s="10"/>
      <c r="O14" s="14"/>
      <c r="P14" s="14"/>
      <c r="Q14" s="14"/>
      <c r="R14" s="14"/>
      <c r="S14" s="14"/>
      <c r="T14" s="152" t="s">
        <v>43</v>
      </c>
      <c r="U14" s="14"/>
      <c r="V14" s="14"/>
      <c r="W14" s="14"/>
      <c r="X14" s="152" t="s">
        <v>43</v>
      </c>
      <c r="Y14" s="14"/>
      <c r="Z14" s="14"/>
      <c r="AA14" s="14"/>
      <c r="AB14" s="14"/>
      <c r="AC14" s="14"/>
      <c r="AD14" s="14"/>
      <c r="AE14" s="14"/>
      <c r="AF14" s="152" t="s">
        <v>45</v>
      </c>
      <c r="AG14" s="153"/>
      <c r="AH14" s="21" t="s">
        <v>631</v>
      </c>
      <c r="AI14" s="18"/>
      <c r="AJ14" s="18"/>
      <c r="AK14" s="18"/>
      <c r="AL14" s="18"/>
      <c r="AM14" s="18"/>
      <c r="AN14" s="18"/>
      <c r="AO14" s="18"/>
    </row>
    <row r="15">
      <c r="A15" s="4" t="s">
        <v>632</v>
      </c>
      <c r="B15" s="156" t="s">
        <v>628</v>
      </c>
      <c r="C15" s="159"/>
      <c r="D15" s="14"/>
      <c r="E15" s="14"/>
      <c r="F15" s="14"/>
      <c r="G15" s="7" t="s">
        <v>633</v>
      </c>
      <c r="H15" s="7"/>
      <c r="I15" s="156" t="s">
        <v>537</v>
      </c>
      <c r="J15" s="5" t="s">
        <v>364</v>
      </c>
      <c r="K15" s="157">
        <v>3.0</v>
      </c>
      <c r="L15" s="157">
        <v>3.0</v>
      </c>
      <c r="M15" s="10"/>
      <c r="N15" s="10"/>
      <c r="O15" s="14"/>
      <c r="P15" s="14"/>
      <c r="Q15" s="14"/>
      <c r="R15" s="14"/>
      <c r="S15" s="14"/>
      <c r="T15" s="152" t="s">
        <v>43</v>
      </c>
      <c r="U15" s="14"/>
      <c r="V15" s="14"/>
      <c r="W15" s="14"/>
      <c r="X15" s="152" t="s">
        <v>43</v>
      </c>
      <c r="Y15" s="14"/>
      <c r="Z15" s="14"/>
      <c r="AA15" s="14"/>
      <c r="AB15" s="14"/>
      <c r="AC15" s="14"/>
      <c r="AD15" s="14"/>
      <c r="AE15" s="14"/>
      <c r="AF15" s="152" t="s">
        <v>45</v>
      </c>
      <c r="AG15" s="153"/>
      <c r="AH15" s="21" t="s">
        <v>631</v>
      </c>
      <c r="AI15" s="18"/>
      <c r="AJ15" s="18"/>
      <c r="AK15" s="18"/>
      <c r="AL15" s="18"/>
      <c r="AM15" s="18"/>
      <c r="AN15" s="18"/>
      <c r="AO15" s="18"/>
    </row>
    <row r="16">
      <c r="A16" s="4" t="s">
        <v>632</v>
      </c>
      <c r="B16" s="150" t="s">
        <v>628</v>
      </c>
      <c r="C16" s="158"/>
      <c r="D16" s="14"/>
      <c r="E16" s="14"/>
      <c r="F16" s="14"/>
      <c r="G16" s="7" t="s">
        <v>634</v>
      </c>
      <c r="H16" s="7"/>
      <c r="I16" s="150" t="s">
        <v>537</v>
      </c>
      <c r="J16" s="5" t="s">
        <v>364</v>
      </c>
      <c r="K16" s="151">
        <v>3.0</v>
      </c>
      <c r="L16" s="151">
        <v>3.0</v>
      </c>
      <c r="M16" s="10"/>
      <c r="N16" s="10"/>
      <c r="O16" s="14"/>
      <c r="P16" s="14"/>
      <c r="Q16" s="14"/>
      <c r="R16" s="14"/>
      <c r="S16" s="14"/>
      <c r="T16" s="152" t="s">
        <v>43</v>
      </c>
      <c r="U16" s="14"/>
      <c r="V16" s="14"/>
      <c r="W16" s="14"/>
      <c r="X16" s="152" t="s">
        <v>43</v>
      </c>
      <c r="Y16" s="14"/>
      <c r="Z16" s="14"/>
      <c r="AA16" s="14"/>
      <c r="AB16" s="14"/>
      <c r="AC16" s="14"/>
      <c r="AD16" s="164">
        <v>45581.0</v>
      </c>
      <c r="AE16" s="158" t="s">
        <v>635</v>
      </c>
      <c r="AF16" s="152" t="s">
        <v>45</v>
      </c>
      <c r="AG16" s="165" t="s">
        <v>46</v>
      </c>
      <c r="AH16" s="17"/>
      <c r="AI16" s="18"/>
      <c r="AJ16" s="18"/>
      <c r="AK16" s="18"/>
      <c r="AL16" s="18"/>
      <c r="AM16" s="18"/>
      <c r="AN16" s="18"/>
      <c r="AO16" s="18"/>
    </row>
    <row r="17">
      <c r="A17" s="4" t="s">
        <v>636</v>
      </c>
      <c r="B17" s="156" t="s">
        <v>628</v>
      </c>
      <c r="C17" s="159"/>
      <c r="D17" s="14"/>
      <c r="E17" s="14"/>
      <c r="F17" s="14"/>
      <c r="G17" s="7" t="s">
        <v>637</v>
      </c>
      <c r="H17" s="9">
        <v>40725.0</v>
      </c>
      <c r="I17" s="156" t="s">
        <v>326</v>
      </c>
      <c r="J17" s="5" t="s">
        <v>414</v>
      </c>
      <c r="K17" s="157">
        <v>5.0</v>
      </c>
      <c r="L17" s="157">
        <v>5.0</v>
      </c>
      <c r="M17" s="10"/>
      <c r="N17" s="10"/>
      <c r="O17" s="14"/>
      <c r="P17" s="14"/>
      <c r="Q17" s="14"/>
      <c r="R17" s="14"/>
      <c r="S17" s="14"/>
      <c r="T17" s="152" t="s">
        <v>43</v>
      </c>
      <c r="U17" s="14"/>
      <c r="V17" s="14"/>
      <c r="W17" s="14"/>
      <c r="X17" s="152" t="s">
        <v>43</v>
      </c>
      <c r="Y17" s="166">
        <v>8.02</v>
      </c>
      <c r="Z17" s="14"/>
      <c r="AA17" s="14"/>
      <c r="AB17" s="14"/>
      <c r="AC17" s="14"/>
      <c r="AD17" s="14"/>
      <c r="AE17" s="14"/>
      <c r="AF17" s="152" t="s">
        <v>45</v>
      </c>
      <c r="AG17" s="5" t="s">
        <v>638</v>
      </c>
      <c r="AH17" s="17"/>
      <c r="AI17" s="18"/>
      <c r="AJ17" s="18"/>
      <c r="AK17" s="18"/>
      <c r="AL17" s="18"/>
      <c r="AM17" s="18"/>
      <c r="AN17" s="18"/>
      <c r="AO17" s="18"/>
    </row>
    <row r="18">
      <c r="A18" s="4" t="s">
        <v>636</v>
      </c>
      <c r="B18" s="150" t="s">
        <v>628</v>
      </c>
      <c r="C18" s="158"/>
      <c r="D18" s="14"/>
      <c r="E18" s="14"/>
      <c r="F18" s="14"/>
      <c r="G18" s="7" t="s">
        <v>639</v>
      </c>
      <c r="H18" s="9">
        <v>42736.0</v>
      </c>
      <c r="I18" s="150" t="s">
        <v>326</v>
      </c>
      <c r="J18" s="5" t="s">
        <v>414</v>
      </c>
      <c r="K18" s="151">
        <v>5.0</v>
      </c>
      <c r="L18" s="151">
        <v>5.0</v>
      </c>
      <c r="M18" s="10"/>
      <c r="N18" s="10"/>
      <c r="O18" s="14"/>
      <c r="P18" s="14"/>
      <c r="Q18" s="14"/>
      <c r="R18" s="14"/>
      <c r="S18" s="14"/>
      <c r="T18" s="152" t="s">
        <v>43</v>
      </c>
      <c r="U18" s="14"/>
      <c r="V18" s="14"/>
      <c r="W18" s="14"/>
      <c r="X18" s="152" t="s">
        <v>43</v>
      </c>
      <c r="Y18" s="162">
        <v>8.02</v>
      </c>
      <c r="Z18" s="14"/>
      <c r="AA18" s="14"/>
      <c r="AB18" s="14"/>
      <c r="AC18" s="14"/>
      <c r="AD18" s="14"/>
      <c r="AE18" s="14"/>
      <c r="AF18" s="152" t="s">
        <v>45</v>
      </c>
      <c r="AG18" s="5" t="s">
        <v>638</v>
      </c>
      <c r="AH18" s="17"/>
      <c r="AI18" s="18"/>
      <c r="AJ18" s="18"/>
      <c r="AK18" s="18"/>
      <c r="AL18" s="18"/>
      <c r="AM18" s="18"/>
      <c r="AN18" s="18"/>
      <c r="AO18" s="18"/>
    </row>
    <row r="19">
      <c r="A19" s="4" t="s">
        <v>636</v>
      </c>
      <c r="B19" s="156" t="s">
        <v>628</v>
      </c>
      <c r="C19" s="159"/>
      <c r="D19" s="14"/>
      <c r="E19" s="14"/>
      <c r="F19" s="14"/>
      <c r="G19" s="7" t="s">
        <v>640</v>
      </c>
      <c r="H19" s="9">
        <v>43586.0</v>
      </c>
      <c r="I19" s="156" t="s">
        <v>326</v>
      </c>
      <c r="J19" s="5" t="s">
        <v>414</v>
      </c>
      <c r="K19" s="157">
        <v>5.0</v>
      </c>
      <c r="L19" s="157">
        <v>5.0</v>
      </c>
      <c r="M19" s="10"/>
      <c r="N19" s="10"/>
      <c r="O19" s="14"/>
      <c r="P19" s="14"/>
      <c r="Q19" s="14"/>
      <c r="R19" s="14"/>
      <c r="S19" s="14"/>
      <c r="T19" s="152" t="s">
        <v>43</v>
      </c>
      <c r="U19" s="14"/>
      <c r="V19" s="14"/>
      <c r="W19" s="14"/>
      <c r="X19" s="152" t="s">
        <v>43</v>
      </c>
      <c r="Y19" s="166">
        <v>8.02</v>
      </c>
      <c r="Z19" s="14"/>
      <c r="AA19" s="14"/>
      <c r="AB19" s="14"/>
      <c r="AC19" s="14"/>
      <c r="AD19" s="14"/>
      <c r="AE19" s="14"/>
      <c r="AF19" s="152" t="s">
        <v>45</v>
      </c>
      <c r="AG19" s="5" t="s">
        <v>638</v>
      </c>
      <c r="AH19" s="17"/>
      <c r="AI19" s="18"/>
      <c r="AJ19" s="18"/>
      <c r="AK19" s="18"/>
      <c r="AL19" s="18"/>
      <c r="AM19" s="18"/>
      <c r="AN19" s="18"/>
      <c r="AO19" s="18"/>
    </row>
    <row r="20">
      <c r="A20" s="4" t="s">
        <v>636</v>
      </c>
      <c r="B20" s="150" t="s">
        <v>628</v>
      </c>
      <c r="C20" s="158"/>
      <c r="D20" s="14"/>
      <c r="E20" s="14"/>
      <c r="F20" s="14"/>
      <c r="G20" s="7" t="s">
        <v>641</v>
      </c>
      <c r="H20" s="9">
        <v>43586.0</v>
      </c>
      <c r="I20" s="150" t="s">
        <v>326</v>
      </c>
      <c r="J20" s="5" t="s">
        <v>414</v>
      </c>
      <c r="K20" s="151">
        <v>5.0</v>
      </c>
      <c r="L20" s="151">
        <v>5.0</v>
      </c>
      <c r="M20" s="10"/>
      <c r="N20" s="10"/>
      <c r="O20" s="14"/>
      <c r="P20" s="14"/>
      <c r="Q20" s="14"/>
      <c r="R20" s="14"/>
      <c r="S20" s="14"/>
      <c r="T20" s="152" t="s">
        <v>43</v>
      </c>
      <c r="U20" s="14"/>
      <c r="V20" s="14"/>
      <c r="W20" s="14"/>
      <c r="X20" s="152" t="s">
        <v>43</v>
      </c>
      <c r="Y20" s="162">
        <v>8.02</v>
      </c>
      <c r="Z20" s="14"/>
      <c r="AA20" s="14"/>
      <c r="AB20" s="14"/>
      <c r="AC20" s="14"/>
      <c r="AD20" s="14"/>
      <c r="AE20" s="14"/>
      <c r="AF20" s="152" t="s">
        <v>45</v>
      </c>
      <c r="AG20" s="5" t="s">
        <v>638</v>
      </c>
      <c r="AH20" s="17"/>
      <c r="AI20" s="18"/>
      <c r="AJ20" s="18"/>
      <c r="AK20" s="18"/>
      <c r="AL20" s="18"/>
      <c r="AM20" s="18"/>
      <c r="AN20" s="18"/>
      <c r="AO20" s="18"/>
    </row>
    <row r="21">
      <c r="A21" s="4" t="s">
        <v>636</v>
      </c>
      <c r="B21" s="156" t="s">
        <v>628</v>
      </c>
      <c r="C21" s="159"/>
      <c r="D21" s="14"/>
      <c r="E21" s="14"/>
      <c r="F21" s="14"/>
      <c r="G21" s="7" t="s">
        <v>642</v>
      </c>
      <c r="H21" s="9">
        <v>43647.0</v>
      </c>
      <c r="I21" s="156" t="s">
        <v>326</v>
      </c>
      <c r="J21" s="5" t="s">
        <v>414</v>
      </c>
      <c r="K21" s="157">
        <v>5.0</v>
      </c>
      <c r="L21" s="157">
        <v>5.0</v>
      </c>
      <c r="M21" s="10"/>
      <c r="N21" s="10"/>
      <c r="O21" s="14"/>
      <c r="P21" s="14"/>
      <c r="Q21" s="14"/>
      <c r="R21" s="14"/>
      <c r="S21" s="14"/>
      <c r="T21" s="152" t="s">
        <v>43</v>
      </c>
      <c r="U21" s="14"/>
      <c r="V21" s="14"/>
      <c r="W21" s="14"/>
      <c r="X21" s="152" t="s">
        <v>43</v>
      </c>
      <c r="Y21" s="166">
        <v>8.02</v>
      </c>
      <c r="Z21" s="14"/>
      <c r="AA21" s="14"/>
      <c r="AB21" s="14"/>
      <c r="AC21" s="14"/>
      <c r="AD21" s="14"/>
      <c r="AE21" s="14"/>
      <c r="AF21" s="152" t="s">
        <v>45</v>
      </c>
      <c r="AG21" s="5" t="s">
        <v>638</v>
      </c>
      <c r="AH21" s="17"/>
      <c r="AI21" s="18"/>
      <c r="AJ21" s="18"/>
      <c r="AK21" s="18"/>
      <c r="AL21" s="18"/>
      <c r="AM21" s="18"/>
      <c r="AN21" s="18"/>
      <c r="AO21" s="18"/>
    </row>
    <row r="22">
      <c r="A22" s="4" t="s">
        <v>632</v>
      </c>
      <c r="B22" s="150" t="s">
        <v>628</v>
      </c>
      <c r="C22" s="158"/>
      <c r="D22" s="14"/>
      <c r="E22" s="14"/>
      <c r="F22" s="14"/>
      <c r="G22" s="7" t="s">
        <v>643</v>
      </c>
      <c r="H22" s="7"/>
      <c r="I22" s="150" t="s">
        <v>537</v>
      </c>
      <c r="J22" s="5" t="s">
        <v>377</v>
      </c>
      <c r="K22" s="151">
        <v>5.0</v>
      </c>
      <c r="L22" s="151">
        <v>5.0</v>
      </c>
      <c r="M22" s="10"/>
      <c r="N22" s="10"/>
      <c r="O22" s="14"/>
      <c r="P22" s="14"/>
      <c r="Q22" s="14"/>
      <c r="R22" s="14"/>
      <c r="S22" s="14"/>
      <c r="T22" s="152" t="s">
        <v>43</v>
      </c>
      <c r="U22" s="14"/>
      <c r="V22" s="14"/>
      <c r="W22" s="14"/>
      <c r="X22" s="152" t="s">
        <v>43</v>
      </c>
      <c r="Y22" s="167"/>
      <c r="Z22" s="14"/>
      <c r="AA22" s="14"/>
      <c r="AB22" s="14"/>
      <c r="AC22" s="14"/>
      <c r="AD22" s="14"/>
      <c r="AE22" s="14"/>
      <c r="AF22" s="152" t="s">
        <v>45</v>
      </c>
      <c r="AG22" s="5" t="s">
        <v>638</v>
      </c>
      <c r="AH22" s="21" t="s">
        <v>631</v>
      </c>
      <c r="AI22" s="18"/>
      <c r="AJ22" s="18"/>
      <c r="AK22" s="18"/>
      <c r="AL22" s="18"/>
      <c r="AM22" s="18"/>
      <c r="AN22" s="18"/>
      <c r="AO22" s="18"/>
    </row>
    <row r="23">
      <c r="A23" s="4" t="s">
        <v>636</v>
      </c>
      <c r="B23" s="156" t="s">
        <v>628</v>
      </c>
      <c r="C23" s="159"/>
      <c r="D23" s="14"/>
      <c r="E23" s="14"/>
      <c r="F23" s="14"/>
      <c r="G23" s="7" t="s">
        <v>644</v>
      </c>
      <c r="H23" s="9">
        <v>40695.0</v>
      </c>
      <c r="I23" s="156" t="s">
        <v>326</v>
      </c>
      <c r="J23" s="5" t="s">
        <v>509</v>
      </c>
      <c r="K23" s="157">
        <v>6.0</v>
      </c>
      <c r="L23" s="157">
        <v>6.0</v>
      </c>
      <c r="M23" s="10"/>
      <c r="N23" s="10"/>
      <c r="O23" s="14"/>
      <c r="P23" s="14"/>
      <c r="Q23" s="14"/>
      <c r="R23" s="14"/>
      <c r="S23" s="14"/>
      <c r="T23" s="152" t="s">
        <v>43</v>
      </c>
      <c r="U23" s="14"/>
      <c r="V23" s="14"/>
      <c r="W23" s="14"/>
      <c r="X23" s="152" t="s">
        <v>43</v>
      </c>
      <c r="Y23" s="166">
        <v>8.02</v>
      </c>
      <c r="Z23" s="14"/>
      <c r="AA23" s="14"/>
      <c r="AB23" s="14"/>
      <c r="AC23" s="14"/>
      <c r="AD23" s="14"/>
      <c r="AE23" s="14"/>
      <c r="AF23" s="152" t="s">
        <v>45</v>
      </c>
      <c r="AG23" s="5" t="s">
        <v>638</v>
      </c>
      <c r="AH23" s="17"/>
      <c r="AI23" s="18"/>
      <c r="AJ23" s="18"/>
      <c r="AK23" s="18"/>
      <c r="AL23" s="18"/>
      <c r="AM23" s="18"/>
      <c r="AN23" s="18"/>
      <c r="AO23" s="18"/>
    </row>
    <row r="24">
      <c r="A24" s="4" t="s">
        <v>636</v>
      </c>
      <c r="B24" s="150" t="s">
        <v>628</v>
      </c>
      <c r="C24" s="158"/>
      <c r="D24" s="14"/>
      <c r="E24" s="14"/>
      <c r="F24" s="14"/>
      <c r="G24" s="7" t="s">
        <v>645</v>
      </c>
      <c r="H24" s="9">
        <v>40725.0</v>
      </c>
      <c r="I24" s="150" t="s">
        <v>326</v>
      </c>
      <c r="J24" s="5" t="s">
        <v>509</v>
      </c>
      <c r="K24" s="151">
        <v>6.0</v>
      </c>
      <c r="L24" s="151">
        <v>6.0</v>
      </c>
      <c r="M24" s="10"/>
      <c r="N24" s="10"/>
      <c r="O24" s="14"/>
      <c r="P24" s="14"/>
      <c r="Q24" s="14"/>
      <c r="R24" s="14"/>
      <c r="S24" s="14"/>
      <c r="T24" s="152" t="s">
        <v>43</v>
      </c>
      <c r="U24" s="14"/>
      <c r="V24" s="14"/>
      <c r="W24" s="14"/>
      <c r="X24" s="152" t="s">
        <v>43</v>
      </c>
      <c r="Y24" s="162">
        <v>8.02</v>
      </c>
      <c r="Z24" s="14"/>
      <c r="AA24" s="14"/>
      <c r="AB24" s="14"/>
      <c r="AC24" s="14"/>
      <c r="AD24" s="14"/>
      <c r="AE24" s="14"/>
      <c r="AF24" s="152" t="s">
        <v>45</v>
      </c>
      <c r="AG24" s="5" t="s">
        <v>638</v>
      </c>
      <c r="AH24" s="17"/>
      <c r="AI24" s="18"/>
      <c r="AJ24" s="18"/>
      <c r="AK24" s="18"/>
      <c r="AL24" s="18"/>
      <c r="AM24" s="18"/>
      <c r="AN24" s="18"/>
      <c r="AO24" s="18"/>
    </row>
    <row r="25">
      <c r="A25" s="4" t="s">
        <v>636</v>
      </c>
      <c r="B25" s="156" t="s">
        <v>628</v>
      </c>
      <c r="C25" s="159"/>
      <c r="D25" s="14"/>
      <c r="E25" s="14"/>
      <c r="F25" s="14"/>
      <c r="G25" s="7" t="s">
        <v>646</v>
      </c>
      <c r="H25" s="9">
        <v>43586.0</v>
      </c>
      <c r="I25" s="156" t="s">
        <v>326</v>
      </c>
      <c r="J25" s="5" t="s">
        <v>509</v>
      </c>
      <c r="K25" s="157">
        <v>6.0</v>
      </c>
      <c r="L25" s="157">
        <v>6.0</v>
      </c>
      <c r="M25" s="10"/>
      <c r="N25" s="10"/>
      <c r="O25" s="14"/>
      <c r="P25" s="14"/>
      <c r="Q25" s="14"/>
      <c r="R25" s="14"/>
      <c r="S25" s="14"/>
      <c r="T25" s="152" t="s">
        <v>43</v>
      </c>
      <c r="U25" s="14"/>
      <c r="V25" s="14"/>
      <c r="W25" s="14"/>
      <c r="X25" s="152" t="s">
        <v>43</v>
      </c>
      <c r="Y25" s="166">
        <v>8.02</v>
      </c>
      <c r="Z25" s="14"/>
      <c r="AA25" s="14"/>
      <c r="AB25" s="14"/>
      <c r="AC25" s="14"/>
      <c r="AD25" s="14"/>
      <c r="AE25" s="14"/>
      <c r="AF25" s="152" t="s">
        <v>45</v>
      </c>
      <c r="AG25" s="5" t="s">
        <v>638</v>
      </c>
      <c r="AH25" s="17"/>
      <c r="AI25" s="18"/>
      <c r="AJ25" s="18"/>
      <c r="AK25" s="18"/>
      <c r="AL25" s="18"/>
      <c r="AM25" s="18"/>
      <c r="AN25" s="18"/>
      <c r="AO25" s="18"/>
    </row>
    <row r="26">
      <c r="A26" s="4" t="s">
        <v>636</v>
      </c>
      <c r="B26" s="150" t="s">
        <v>628</v>
      </c>
      <c r="C26" s="158"/>
      <c r="D26" s="14"/>
      <c r="E26" s="14"/>
      <c r="F26" s="14"/>
      <c r="G26" s="7" t="s">
        <v>647</v>
      </c>
      <c r="H26" s="9">
        <v>43586.0</v>
      </c>
      <c r="I26" s="150" t="s">
        <v>326</v>
      </c>
      <c r="J26" s="5" t="s">
        <v>509</v>
      </c>
      <c r="K26" s="151">
        <v>6.0</v>
      </c>
      <c r="L26" s="151">
        <v>6.0</v>
      </c>
      <c r="M26" s="10"/>
      <c r="N26" s="10"/>
      <c r="O26" s="14"/>
      <c r="P26" s="14"/>
      <c r="Q26" s="14"/>
      <c r="R26" s="14"/>
      <c r="S26" s="14"/>
      <c r="T26" s="152" t="s">
        <v>43</v>
      </c>
      <c r="U26" s="14"/>
      <c r="V26" s="14"/>
      <c r="W26" s="14"/>
      <c r="X26" s="152" t="s">
        <v>43</v>
      </c>
      <c r="Y26" s="162">
        <v>8.02</v>
      </c>
      <c r="Z26" s="14"/>
      <c r="AA26" s="14"/>
      <c r="AB26" s="14"/>
      <c r="AC26" s="14"/>
      <c r="AD26" s="14"/>
      <c r="AE26" s="14"/>
      <c r="AF26" s="152" t="s">
        <v>45</v>
      </c>
      <c r="AG26" s="5" t="s">
        <v>638</v>
      </c>
      <c r="AH26" s="17"/>
      <c r="AI26" s="18"/>
      <c r="AJ26" s="18"/>
      <c r="AK26" s="18"/>
      <c r="AL26" s="18"/>
      <c r="AM26" s="18"/>
      <c r="AN26" s="18"/>
      <c r="AO26" s="18"/>
    </row>
    <row r="27">
      <c r="A27" s="4" t="s">
        <v>636</v>
      </c>
      <c r="B27" s="156" t="s">
        <v>628</v>
      </c>
      <c r="C27" s="159"/>
      <c r="D27" s="14"/>
      <c r="E27" s="14"/>
      <c r="F27" s="14"/>
      <c r="G27" s="7" t="s">
        <v>648</v>
      </c>
      <c r="H27" s="9">
        <v>43647.0</v>
      </c>
      <c r="I27" s="156" t="s">
        <v>326</v>
      </c>
      <c r="J27" s="5" t="s">
        <v>509</v>
      </c>
      <c r="K27" s="157">
        <v>6.0</v>
      </c>
      <c r="L27" s="157">
        <v>6.0</v>
      </c>
      <c r="M27" s="10"/>
      <c r="N27" s="10"/>
      <c r="O27" s="14"/>
      <c r="P27" s="14"/>
      <c r="Q27" s="14"/>
      <c r="R27" s="14"/>
      <c r="S27" s="14"/>
      <c r="T27" s="152" t="s">
        <v>43</v>
      </c>
      <c r="U27" s="14"/>
      <c r="V27" s="14"/>
      <c r="W27" s="14"/>
      <c r="X27" s="152" t="s">
        <v>43</v>
      </c>
      <c r="Y27" s="166">
        <v>8.02</v>
      </c>
      <c r="Z27" s="14"/>
      <c r="AA27" s="14"/>
      <c r="AB27" s="14"/>
      <c r="AC27" s="14"/>
      <c r="AD27" s="14"/>
      <c r="AE27" s="14"/>
      <c r="AF27" s="152" t="s">
        <v>45</v>
      </c>
      <c r="AG27" s="5" t="s">
        <v>638</v>
      </c>
      <c r="AH27" s="17"/>
      <c r="AI27" s="18"/>
      <c r="AJ27" s="18"/>
      <c r="AK27" s="18"/>
      <c r="AL27" s="18"/>
      <c r="AM27" s="18"/>
      <c r="AN27" s="18"/>
      <c r="AO27" s="18"/>
    </row>
    <row r="28">
      <c r="A28" s="4" t="s">
        <v>632</v>
      </c>
      <c r="B28" s="150" t="s">
        <v>628</v>
      </c>
      <c r="C28" s="158"/>
      <c r="D28" s="14"/>
      <c r="E28" s="14"/>
      <c r="F28" s="14"/>
      <c r="G28" s="7" t="s">
        <v>649</v>
      </c>
      <c r="H28" s="7"/>
      <c r="I28" s="150" t="s">
        <v>537</v>
      </c>
      <c r="J28" s="5" t="s">
        <v>485</v>
      </c>
      <c r="K28" s="151">
        <v>6.0</v>
      </c>
      <c r="L28" s="151">
        <v>6.0</v>
      </c>
      <c r="M28" s="10"/>
      <c r="N28" s="10"/>
      <c r="O28" s="14"/>
      <c r="P28" s="14"/>
      <c r="Q28" s="14"/>
      <c r="R28" s="14"/>
      <c r="S28" s="14"/>
      <c r="T28" s="152" t="s">
        <v>43</v>
      </c>
      <c r="U28" s="14"/>
      <c r="V28" s="14"/>
      <c r="W28" s="14"/>
      <c r="X28" s="152" t="s">
        <v>43</v>
      </c>
      <c r="Y28" s="167"/>
      <c r="Z28" s="14"/>
      <c r="AA28" s="14"/>
      <c r="AB28" s="14"/>
      <c r="AC28" s="14"/>
      <c r="AD28" s="14"/>
      <c r="AE28" s="14"/>
      <c r="AF28" s="152" t="s">
        <v>45</v>
      </c>
      <c r="AG28" s="5" t="s">
        <v>638</v>
      </c>
      <c r="AH28" s="21" t="s">
        <v>631</v>
      </c>
      <c r="AI28" s="18"/>
      <c r="AJ28" s="18"/>
      <c r="AK28" s="18"/>
      <c r="AL28" s="18"/>
      <c r="AM28" s="18"/>
      <c r="AN28" s="18"/>
      <c r="AO28" s="18"/>
    </row>
    <row r="29">
      <c r="A29" s="4" t="s">
        <v>636</v>
      </c>
      <c r="B29" s="156" t="s">
        <v>628</v>
      </c>
      <c r="C29" s="159"/>
      <c r="D29" s="14"/>
      <c r="E29" s="14"/>
      <c r="F29" s="14"/>
      <c r="G29" s="7" t="s">
        <v>650</v>
      </c>
      <c r="H29" s="9">
        <v>42856.0</v>
      </c>
      <c r="I29" s="156" t="s">
        <v>326</v>
      </c>
      <c r="J29" s="5" t="s">
        <v>364</v>
      </c>
      <c r="K29" s="157">
        <v>7.0</v>
      </c>
      <c r="L29" s="157">
        <v>7.0</v>
      </c>
      <c r="M29" s="10"/>
      <c r="N29" s="10"/>
      <c r="O29" s="14"/>
      <c r="P29" s="14"/>
      <c r="Q29" s="14"/>
      <c r="R29" s="14"/>
      <c r="S29" s="14"/>
      <c r="T29" s="152" t="s">
        <v>43</v>
      </c>
      <c r="U29" s="14"/>
      <c r="V29" s="14"/>
      <c r="W29" s="14"/>
      <c r="X29" s="152" t="s">
        <v>43</v>
      </c>
      <c r="Y29" s="166">
        <v>8.02</v>
      </c>
      <c r="Z29" s="14"/>
      <c r="AA29" s="14"/>
      <c r="AB29" s="14"/>
      <c r="AC29" s="14"/>
      <c r="AD29" s="14"/>
      <c r="AE29" s="14"/>
      <c r="AF29" s="152" t="s">
        <v>45</v>
      </c>
      <c r="AG29" s="5" t="s">
        <v>638</v>
      </c>
      <c r="AH29" s="17"/>
      <c r="AI29" s="18"/>
      <c r="AJ29" s="18"/>
      <c r="AK29" s="18"/>
      <c r="AL29" s="18"/>
      <c r="AM29" s="18"/>
      <c r="AN29" s="18"/>
      <c r="AO29" s="18"/>
    </row>
    <row r="30">
      <c r="A30" s="4" t="s">
        <v>636</v>
      </c>
      <c r="B30" s="150" t="s">
        <v>628</v>
      </c>
      <c r="C30" s="158"/>
      <c r="D30" s="14"/>
      <c r="E30" s="14"/>
      <c r="F30" s="14"/>
      <c r="G30" s="7" t="s">
        <v>651</v>
      </c>
      <c r="H30" s="9">
        <v>42917.0</v>
      </c>
      <c r="I30" s="150" t="s">
        <v>326</v>
      </c>
      <c r="J30" s="5" t="s">
        <v>364</v>
      </c>
      <c r="K30" s="151">
        <v>7.0</v>
      </c>
      <c r="L30" s="151">
        <v>7.0</v>
      </c>
      <c r="M30" s="10"/>
      <c r="N30" s="10"/>
      <c r="O30" s="14"/>
      <c r="P30" s="14"/>
      <c r="Q30" s="14"/>
      <c r="R30" s="14"/>
      <c r="S30" s="14"/>
      <c r="T30" s="152" t="s">
        <v>43</v>
      </c>
      <c r="U30" s="14"/>
      <c r="V30" s="14"/>
      <c r="W30" s="14"/>
      <c r="X30" s="152" t="s">
        <v>43</v>
      </c>
      <c r="Y30" s="162">
        <v>8.02</v>
      </c>
      <c r="Z30" s="14"/>
      <c r="AA30" s="14"/>
      <c r="AB30" s="14"/>
      <c r="AC30" s="14"/>
      <c r="AD30" s="14"/>
      <c r="AE30" s="14"/>
      <c r="AF30" s="152" t="s">
        <v>45</v>
      </c>
      <c r="AG30" s="5" t="s">
        <v>638</v>
      </c>
      <c r="AH30" s="17"/>
      <c r="AI30" s="18"/>
      <c r="AJ30" s="18"/>
      <c r="AK30" s="18"/>
      <c r="AL30" s="18"/>
      <c r="AM30" s="18"/>
      <c r="AN30" s="18"/>
      <c r="AO30" s="18"/>
    </row>
    <row r="31">
      <c r="A31" s="4" t="s">
        <v>636</v>
      </c>
      <c r="B31" s="156" t="s">
        <v>628</v>
      </c>
      <c r="C31" s="159"/>
      <c r="D31" s="14"/>
      <c r="E31" s="14"/>
      <c r="F31" s="14"/>
      <c r="G31" s="7" t="s">
        <v>652</v>
      </c>
      <c r="H31" s="9">
        <v>43221.0</v>
      </c>
      <c r="I31" s="156" t="s">
        <v>326</v>
      </c>
      <c r="J31" s="5" t="s">
        <v>364</v>
      </c>
      <c r="K31" s="157">
        <v>7.0</v>
      </c>
      <c r="L31" s="157">
        <v>7.0</v>
      </c>
      <c r="M31" s="10"/>
      <c r="N31" s="10"/>
      <c r="O31" s="14"/>
      <c r="P31" s="14"/>
      <c r="Q31" s="14"/>
      <c r="R31" s="14"/>
      <c r="S31" s="14"/>
      <c r="T31" s="152" t="s">
        <v>43</v>
      </c>
      <c r="U31" s="14"/>
      <c r="V31" s="14"/>
      <c r="W31" s="14"/>
      <c r="X31" s="152" t="s">
        <v>43</v>
      </c>
      <c r="Y31" s="166">
        <v>8.02</v>
      </c>
      <c r="Z31" s="14"/>
      <c r="AA31" s="14"/>
      <c r="AB31" s="14"/>
      <c r="AC31" s="14"/>
      <c r="AD31" s="14"/>
      <c r="AE31" s="14"/>
      <c r="AF31" s="152" t="s">
        <v>45</v>
      </c>
      <c r="AG31" s="5" t="s">
        <v>638</v>
      </c>
      <c r="AH31" s="17"/>
      <c r="AI31" s="18"/>
      <c r="AJ31" s="18"/>
      <c r="AK31" s="18"/>
      <c r="AL31" s="18"/>
      <c r="AM31" s="18"/>
      <c r="AN31" s="18"/>
      <c r="AO31" s="18"/>
    </row>
    <row r="32">
      <c r="A32" s="4" t="s">
        <v>636</v>
      </c>
      <c r="B32" s="150" t="s">
        <v>628</v>
      </c>
      <c r="C32" s="158"/>
      <c r="D32" s="14"/>
      <c r="E32" s="14"/>
      <c r="F32" s="14"/>
      <c r="G32" s="7" t="s">
        <v>653</v>
      </c>
      <c r="H32" s="9">
        <v>43586.0</v>
      </c>
      <c r="I32" s="150" t="s">
        <v>326</v>
      </c>
      <c r="J32" s="5" t="s">
        <v>364</v>
      </c>
      <c r="K32" s="151">
        <v>7.0</v>
      </c>
      <c r="L32" s="151">
        <v>7.0</v>
      </c>
      <c r="M32" s="10"/>
      <c r="N32" s="10"/>
      <c r="O32" s="14"/>
      <c r="P32" s="14"/>
      <c r="Q32" s="14"/>
      <c r="R32" s="14"/>
      <c r="S32" s="14"/>
      <c r="T32" s="152" t="s">
        <v>43</v>
      </c>
      <c r="U32" s="14"/>
      <c r="V32" s="14"/>
      <c r="W32" s="14"/>
      <c r="X32" s="152" t="s">
        <v>43</v>
      </c>
      <c r="Y32" s="162">
        <v>8.02</v>
      </c>
      <c r="Z32" s="14"/>
      <c r="AA32" s="14"/>
      <c r="AB32" s="14"/>
      <c r="AC32" s="14"/>
      <c r="AD32" s="14"/>
      <c r="AE32" s="14"/>
      <c r="AF32" s="152" t="s">
        <v>45</v>
      </c>
      <c r="AG32" s="5" t="s">
        <v>638</v>
      </c>
      <c r="AH32" s="17"/>
      <c r="AI32" s="18"/>
      <c r="AJ32" s="18"/>
      <c r="AK32" s="18"/>
      <c r="AL32" s="18"/>
      <c r="AM32" s="18"/>
      <c r="AN32" s="18"/>
      <c r="AO32" s="18"/>
    </row>
    <row r="33">
      <c r="A33" s="4" t="s">
        <v>636</v>
      </c>
      <c r="B33" s="156" t="s">
        <v>628</v>
      </c>
      <c r="C33" s="159"/>
      <c r="D33" s="14"/>
      <c r="E33" s="14"/>
      <c r="F33" s="14"/>
      <c r="G33" s="7" t="s">
        <v>654</v>
      </c>
      <c r="H33" s="9">
        <v>43586.0</v>
      </c>
      <c r="I33" s="156" t="s">
        <v>326</v>
      </c>
      <c r="J33" s="5" t="s">
        <v>364</v>
      </c>
      <c r="K33" s="157">
        <v>7.0</v>
      </c>
      <c r="L33" s="157">
        <v>7.0</v>
      </c>
      <c r="M33" s="10"/>
      <c r="N33" s="10"/>
      <c r="O33" s="14"/>
      <c r="P33" s="14"/>
      <c r="Q33" s="14"/>
      <c r="R33" s="14"/>
      <c r="S33" s="14"/>
      <c r="T33" s="152" t="s">
        <v>43</v>
      </c>
      <c r="U33" s="14"/>
      <c r="V33" s="14"/>
      <c r="W33" s="14"/>
      <c r="X33" s="152" t="s">
        <v>43</v>
      </c>
      <c r="Y33" s="166">
        <v>8.02</v>
      </c>
      <c r="Z33" s="14"/>
      <c r="AA33" s="14"/>
      <c r="AB33" s="14"/>
      <c r="AC33" s="14"/>
      <c r="AD33" s="14"/>
      <c r="AE33" s="14"/>
      <c r="AF33" s="152" t="s">
        <v>45</v>
      </c>
      <c r="AG33" s="5" t="s">
        <v>638</v>
      </c>
      <c r="AH33" s="17"/>
      <c r="AI33" s="18"/>
      <c r="AJ33" s="18"/>
      <c r="AK33" s="18"/>
      <c r="AL33" s="18"/>
      <c r="AM33" s="18"/>
      <c r="AN33" s="18"/>
      <c r="AO33" s="18"/>
    </row>
    <row r="34">
      <c r="A34" s="4" t="s">
        <v>636</v>
      </c>
      <c r="B34" s="150" t="s">
        <v>628</v>
      </c>
      <c r="C34" s="158"/>
      <c r="D34" s="14"/>
      <c r="E34" s="14"/>
      <c r="F34" s="14"/>
      <c r="G34" s="7" t="s">
        <v>655</v>
      </c>
      <c r="H34" s="9">
        <v>43647.0</v>
      </c>
      <c r="I34" s="150" t="s">
        <v>326</v>
      </c>
      <c r="J34" s="5" t="s">
        <v>364</v>
      </c>
      <c r="K34" s="151">
        <v>7.0</v>
      </c>
      <c r="L34" s="151">
        <v>7.0</v>
      </c>
      <c r="M34" s="10"/>
      <c r="N34" s="10"/>
      <c r="O34" s="14"/>
      <c r="P34" s="14"/>
      <c r="Q34" s="14"/>
      <c r="R34" s="14"/>
      <c r="S34" s="14"/>
      <c r="T34" s="152" t="s">
        <v>43</v>
      </c>
      <c r="U34" s="14"/>
      <c r="V34" s="14"/>
      <c r="W34" s="14"/>
      <c r="X34" s="152" t="s">
        <v>43</v>
      </c>
      <c r="Y34" s="162">
        <v>8.02</v>
      </c>
      <c r="Z34" s="14"/>
      <c r="AA34" s="14"/>
      <c r="AB34" s="14"/>
      <c r="AC34" s="14"/>
      <c r="AD34" s="14"/>
      <c r="AE34" s="14"/>
      <c r="AF34" s="152" t="s">
        <v>45</v>
      </c>
      <c r="AG34" s="5" t="s">
        <v>638</v>
      </c>
      <c r="AH34" s="17"/>
      <c r="AI34" s="18"/>
      <c r="AJ34" s="18"/>
      <c r="AK34" s="18"/>
      <c r="AL34" s="18"/>
      <c r="AM34" s="18"/>
      <c r="AN34" s="18"/>
      <c r="AO34" s="18"/>
    </row>
    <row r="35">
      <c r="A35" s="4" t="s">
        <v>636</v>
      </c>
      <c r="B35" s="156" t="s">
        <v>628</v>
      </c>
      <c r="C35" s="159"/>
      <c r="D35" s="14"/>
      <c r="E35" s="14"/>
      <c r="F35" s="14"/>
      <c r="G35" s="7" t="s">
        <v>656</v>
      </c>
      <c r="H35" s="7"/>
      <c r="I35" s="156" t="s">
        <v>326</v>
      </c>
      <c r="J35" s="5" t="s">
        <v>364</v>
      </c>
      <c r="K35" s="157">
        <v>7.0</v>
      </c>
      <c r="L35" s="157">
        <v>7.0</v>
      </c>
      <c r="M35" s="10"/>
      <c r="N35" s="10"/>
      <c r="O35" s="14"/>
      <c r="P35" s="14"/>
      <c r="Q35" s="14"/>
      <c r="R35" s="14"/>
      <c r="S35" s="14"/>
      <c r="T35" s="152" t="s">
        <v>43</v>
      </c>
      <c r="U35" s="14"/>
      <c r="V35" s="14"/>
      <c r="W35" s="14"/>
      <c r="X35" s="152" t="s">
        <v>43</v>
      </c>
      <c r="Y35" s="166">
        <v>8.02</v>
      </c>
      <c r="Z35" s="14"/>
      <c r="AA35" s="14"/>
      <c r="AB35" s="14"/>
      <c r="AC35" s="14"/>
      <c r="AD35" s="14"/>
      <c r="AE35" s="14"/>
      <c r="AF35" s="152" t="s">
        <v>45</v>
      </c>
      <c r="AG35" s="5" t="s">
        <v>46</v>
      </c>
      <c r="AH35" s="21" t="s">
        <v>657</v>
      </c>
      <c r="AI35" s="18"/>
      <c r="AJ35" s="18"/>
      <c r="AK35" s="18"/>
      <c r="AL35" s="18"/>
      <c r="AM35" s="18"/>
      <c r="AN35" s="18"/>
      <c r="AO35" s="18"/>
    </row>
    <row r="36">
      <c r="A36" s="4" t="s">
        <v>632</v>
      </c>
      <c r="B36" s="150" t="s">
        <v>628</v>
      </c>
      <c r="C36" s="158"/>
      <c r="D36" s="14"/>
      <c r="E36" s="14"/>
      <c r="F36" s="14"/>
      <c r="G36" s="7" t="s">
        <v>658</v>
      </c>
      <c r="H36" s="7"/>
      <c r="I36" s="150" t="s">
        <v>537</v>
      </c>
      <c r="J36" s="5" t="s">
        <v>508</v>
      </c>
      <c r="K36" s="151">
        <v>7.0</v>
      </c>
      <c r="L36" s="151">
        <v>7.0</v>
      </c>
      <c r="M36" s="10"/>
      <c r="N36" s="10"/>
      <c r="O36" s="14"/>
      <c r="P36" s="14"/>
      <c r="Q36" s="14"/>
      <c r="R36" s="14"/>
      <c r="S36" s="14"/>
      <c r="T36" s="152" t="s">
        <v>43</v>
      </c>
      <c r="U36" s="14"/>
      <c r="V36" s="14"/>
      <c r="W36" s="14"/>
      <c r="X36" s="152" t="s">
        <v>43</v>
      </c>
      <c r="Y36" s="167"/>
      <c r="Z36" s="14"/>
      <c r="AA36" s="14"/>
      <c r="AB36" s="14"/>
      <c r="AC36" s="14"/>
      <c r="AD36" s="14"/>
      <c r="AE36" s="14"/>
      <c r="AF36" s="152" t="s">
        <v>45</v>
      </c>
      <c r="AG36" s="5" t="s">
        <v>638</v>
      </c>
      <c r="AH36" s="21" t="s">
        <v>631</v>
      </c>
      <c r="AI36" s="18"/>
      <c r="AJ36" s="18"/>
      <c r="AK36" s="18"/>
      <c r="AL36" s="18"/>
      <c r="AM36" s="18"/>
      <c r="AN36" s="18"/>
      <c r="AO36" s="18"/>
    </row>
    <row r="37">
      <c r="A37" s="4" t="s">
        <v>636</v>
      </c>
      <c r="B37" s="156" t="s">
        <v>628</v>
      </c>
      <c r="C37" s="159"/>
      <c r="D37" s="14"/>
      <c r="E37" s="14"/>
      <c r="F37" s="14"/>
      <c r="G37" s="7" t="s">
        <v>659</v>
      </c>
      <c r="H37" s="9">
        <v>40725.0</v>
      </c>
      <c r="I37" s="156" t="s">
        <v>326</v>
      </c>
      <c r="J37" s="5" t="s">
        <v>508</v>
      </c>
      <c r="K37" s="157">
        <v>8.0</v>
      </c>
      <c r="L37" s="157">
        <v>8.0</v>
      </c>
      <c r="M37" s="10"/>
      <c r="N37" s="10"/>
      <c r="O37" s="14"/>
      <c r="P37" s="14"/>
      <c r="Q37" s="14"/>
      <c r="R37" s="14"/>
      <c r="S37" s="14"/>
      <c r="T37" s="152" t="s">
        <v>43</v>
      </c>
      <c r="U37" s="14"/>
      <c r="V37" s="14"/>
      <c r="W37" s="14"/>
      <c r="X37" s="152" t="s">
        <v>43</v>
      </c>
      <c r="Y37" s="166">
        <v>8.02</v>
      </c>
      <c r="Z37" s="14"/>
      <c r="AA37" s="14"/>
      <c r="AB37" s="14"/>
      <c r="AC37" s="14"/>
      <c r="AD37" s="14"/>
      <c r="AE37" s="14"/>
      <c r="AF37" s="152" t="s">
        <v>45</v>
      </c>
      <c r="AG37" s="5" t="s">
        <v>638</v>
      </c>
      <c r="AH37" s="17"/>
      <c r="AI37" s="18"/>
      <c r="AJ37" s="18"/>
      <c r="AK37" s="18"/>
      <c r="AL37" s="18"/>
      <c r="AM37" s="18"/>
      <c r="AN37" s="18"/>
      <c r="AO37" s="18"/>
    </row>
    <row r="38">
      <c r="A38" s="4" t="s">
        <v>636</v>
      </c>
      <c r="B38" s="150" t="s">
        <v>628</v>
      </c>
      <c r="C38" s="158"/>
      <c r="D38" s="14"/>
      <c r="E38" s="14"/>
      <c r="F38" s="14"/>
      <c r="G38" s="7" t="s">
        <v>660</v>
      </c>
      <c r="H38" s="9">
        <v>42736.0</v>
      </c>
      <c r="I38" s="150" t="s">
        <v>326</v>
      </c>
      <c r="J38" s="5" t="s">
        <v>508</v>
      </c>
      <c r="K38" s="151">
        <v>8.0</v>
      </c>
      <c r="L38" s="151">
        <v>8.0</v>
      </c>
      <c r="M38" s="10"/>
      <c r="N38" s="10"/>
      <c r="O38" s="14"/>
      <c r="P38" s="14"/>
      <c r="Q38" s="14"/>
      <c r="R38" s="14"/>
      <c r="S38" s="14"/>
      <c r="T38" s="152" t="s">
        <v>43</v>
      </c>
      <c r="U38" s="14"/>
      <c r="V38" s="14"/>
      <c r="W38" s="14"/>
      <c r="X38" s="152" t="s">
        <v>43</v>
      </c>
      <c r="Y38" s="162">
        <v>8.02</v>
      </c>
      <c r="Z38" s="14"/>
      <c r="AA38" s="14"/>
      <c r="AB38" s="14"/>
      <c r="AC38" s="14"/>
      <c r="AD38" s="14"/>
      <c r="AE38" s="14"/>
      <c r="AF38" s="152" t="s">
        <v>45</v>
      </c>
      <c r="AG38" s="5" t="s">
        <v>638</v>
      </c>
      <c r="AH38" s="17"/>
      <c r="AI38" s="18"/>
      <c r="AJ38" s="18"/>
      <c r="AK38" s="18"/>
      <c r="AL38" s="18"/>
      <c r="AM38" s="18"/>
      <c r="AN38" s="18"/>
      <c r="AO38" s="18"/>
    </row>
    <row r="39">
      <c r="A39" s="4" t="s">
        <v>636</v>
      </c>
      <c r="B39" s="156" t="s">
        <v>628</v>
      </c>
      <c r="C39" s="159"/>
      <c r="D39" s="14"/>
      <c r="E39" s="14"/>
      <c r="F39" s="14"/>
      <c r="G39" s="7" t="s">
        <v>661</v>
      </c>
      <c r="H39" s="9">
        <v>43586.0</v>
      </c>
      <c r="I39" s="156" t="s">
        <v>326</v>
      </c>
      <c r="J39" s="5" t="s">
        <v>508</v>
      </c>
      <c r="K39" s="157">
        <v>8.0</v>
      </c>
      <c r="L39" s="157">
        <v>8.0</v>
      </c>
      <c r="M39" s="10"/>
      <c r="N39" s="10"/>
      <c r="O39" s="14"/>
      <c r="P39" s="14"/>
      <c r="Q39" s="14"/>
      <c r="R39" s="14"/>
      <c r="S39" s="14"/>
      <c r="T39" s="152" t="s">
        <v>43</v>
      </c>
      <c r="U39" s="14"/>
      <c r="V39" s="14"/>
      <c r="W39" s="14"/>
      <c r="X39" s="152" t="s">
        <v>43</v>
      </c>
      <c r="Y39" s="166">
        <v>8.02</v>
      </c>
      <c r="Z39" s="14"/>
      <c r="AA39" s="14"/>
      <c r="AB39" s="14"/>
      <c r="AC39" s="14"/>
      <c r="AD39" s="14"/>
      <c r="AE39" s="14"/>
      <c r="AF39" s="152" t="s">
        <v>45</v>
      </c>
      <c r="AG39" s="5" t="s">
        <v>638</v>
      </c>
      <c r="AH39" s="17"/>
      <c r="AI39" s="18"/>
      <c r="AJ39" s="18"/>
      <c r="AK39" s="18"/>
      <c r="AL39" s="18"/>
      <c r="AM39" s="18"/>
      <c r="AN39" s="18"/>
      <c r="AO39" s="18"/>
    </row>
    <row r="40">
      <c r="A40" s="4" t="s">
        <v>636</v>
      </c>
      <c r="B40" s="150" t="s">
        <v>628</v>
      </c>
      <c r="C40" s="158"/>
      <c r="D40" s="14"/>
      <c r="E40" s="14"/>
      <c r="F40" s="14"/>
      <c r="G40" s="7" t="s">
        <v>662</v>
      </c>
      <c r="H40" s="9">
        <v>43586.0</v>
      </c>
      <c r="I40" s="150" t="s">
        <v>326</v>
      </c>
      <c r="J40" s="5" t="s">
        <v>508</v>
      </c>
      <c r="K40" s="151">
        <v>8.0</v>
      </c>
      <c r="L40" s="151">
        <v>8.0</v>
      </c>
      <c r="M40" s="10"/>
      <c r="N40" s="10"/>
      <c r="O40" s="14"/>
      <c r="P40" s="14"/>
      <c r="Q40" s="14"/>
      <c r="R40" s="14"/>
      <c r="S40" s="14"/>
      <c r="T40" s="152" t="s">
        <v>43</v>
      </c>
      <c r="U40" s="14"/>
      <c r="V40" s="14"/>
      <c r="W40" s="14"/>
      <c r="X40" s="152" t="s">
        <v>43</v>
      </c>
      <c r="Y40" s="162">
        <v>8.02</v>
      </c>
      <c r="Z40" s="14"/>
      <c r="AA40" s="14"/>
      <c r="AB40" s="14"/>
      <c r="AC40" s="14"/>
      <c r="AD40" s="14"/>
      <c r="AE40" s="14"/>
      <c r="AF40" s="152" t="s">
        <v>45</v>
      </c>
      <c r="AG40" s="5" t="s">
        <v>638</v>
      </c>
      <c r="AH40" s="17"/>
      <c r="AI40" s="18"/>
      <c r="AJ40" s="18"/>
      <c r="AK40" s="18"/>
      <c r="AL40" s="18"/>
      <c r="AM40" s="18"/>
      <c r="AN40" s="18"/>
      <c r="AO40" s="18"/>
    </row>
    <row r="41">
      <c r="A41" s="4" t="s">
        <v>636</v>
      </c>
      <c r="B41" s="156" t="s">
        <v>628</v>
      </c>
      <c r="C41" s="159"/>
      <c r="D41" s="14"/>
      <c r="E41" s="14"/>
      <c r="F41" s="14"/>
      <c r="G41" s="7" t="s">
        <v>663</v>
      </c>
      <c r="H41" s="9">
        <v>43647.0</v>
      </c>
      <c r="I41" s="156" t="s">
        <v>326</v>
      </c>
      <c r="J41" s="5" t="s">
        <v>508</v>
      </c>
      <c r="K41" s="157">
        <v>8.0</v>
      </c>
      <c r="L41" s="157">
        <v>8.0</v>
      </c>
      <c r="M41" s="10"/>
      <c r="N41" s="10"/>
      <c r="O41" s="14"/>
      <c r="P41" s="14"/>
      <c r="Q41" s="14"/>
      <c r="R41" s="14"/>
      <c r="S41" s="14"/>
      <c r="T41" s="152" t="s">
        <v>43</v>
      </c>
      <c r="U41" s="14"/>
      <c r="V41" s="14"/>
      <c r="W41" s="14"/>
      <c r="X41" s="152" t="s">
        <v>43</v>
      </c>
      <c r="Y41" s="166">
        <v>8.02</v>
      </c>
      <c r="Z41" s="14"/>
      <c r="AA41" s="14"/>
      <c r="AB41" s="14"/>
      <c r="AC41" s="14"/>
      <c r="AD41" s="14"/>
      <c r="AE41" s="14"/>
      <c r="AF41" s="152" t="s">
        <v>45</v>
      </c>
      <c r="AG41" s="5" t="s">
        <v>638</v>
      </c>
      <c r="AH41" s="17"/>
      <c r="AI41" s="18"/>
      <c r="AJ41" s="18"/>
      <c r="AK41" s="18"/>
      <c r="AL41" s="18"/>
      <c r="AM41" s="18"/>
      <c r="AN41" s="18"/>
      <c r="AO41" s="18"/>
    </row>
    <row r="42">
      <c r="A42" s="4" t="s">
        <v>636</v>
      </c>
      <c r="B42" s="150" t="s">
        <v>628</v>
      </c>
      <c r="C42" s="158"/>
      <c r="D42" s="14"/>
      <c r="E42" s="14"/>
      <c r="F42" s="14"/>
      <c r="G42" s="7" t="s">
        <v>664</v>
      </c>
      <c r="H42" s="9">
        <v>43862.0</v>
      </c>
      <c r="I42" s="150" t="s">
        <v>326</v>
      </c>
      <c r="J42" s="5" t="s">
        <v>508</v>
      </c>
      <c r="K42" s="151">
        <v>8.0</v>
      </c>
      <c r="L42" s="151">
        <v>8.0</v>
      </c>
      <c r="M42" s="10"/>
      <c r="N42" s="10"/>
      <c r="O42" s="14"/>
      <c r="P42" s="14"/>
      <c r="Q42" s="14"/>
      <c r="R42" s="14"/>
      <c r="S42" s="14"/>
      <c r="T42" s="152" t="s">
        <v>43</v>
      </c>
      <c r="U42" s="14"/>
      <c r="V42" s="14"/>
      <c r="W42" s="14"/>
      <c r="X42" s="152" t="s">
        <v>43</v>
      </c>
      <c r="Y42" s="162">
        <v>8.02</v>
      </c>
      <c r="Z42" s="14"/>
      <c r="AA42" s="14"/>
      <c r="AB42" s="14"/>
      <c r="AC42" s="14"/>
      <c r="AD42" s="14"/>
      <c r="AE42" s="14"/>
      <c r="AF42" s="152" t="s">
        <v>45</v>
      </c>
      <c r="AG42" s="5" t="s">
        <v>638</v>
      </c>
      <c r="AH42" s="17"/>
      <c r="AI42" s="18"/>
      <c r="AJ42" s="18"/>
      <c r="AK42" s="18"/>
      <c r="AL42" s="18"/>
      <c r="AM42" s="18"/>
      <c r="AN42" s="18"/>
      <c r="AO42" s="18"/>
    </row>
    <row r="43">
      <c r="A43" s="4" t="s">
        <v>636</v>
      </c>
      <c r="B43" s="156" t="s">
        <v>628</v>
      </c>
      <c r="C43" s="159"/>
      <c r="D43" s="14"/>
      <c r="E43" s="14"/>
      <c r="F43" s="14"/>
      <c r="G43" s="7" t="s">
        <v>665</v>
      </c>
      <c r="H43" s="7"/>
      <c r="I43" s="156" t="s">
        <v>326</v>
      </c>
      <c r="J43" s="5" t="s">
        <v>508</v>
      </c>
      <c r="K43" s="157">
        <v>8.0</v>
      </c>
      <c r="L43" s="157">
        <v>8.0</v>
      </c>
      <c r="M43" s="10"/>
      <c r="N43" s="10"/>
      <c r="O43" s="14"/>
      <c r="P43" s="14"/>
      <c r="Q43" s="14"/>
      <c r="R43" s="14"/>
      <c r="S43" s="14"/>
      <c r="T43" s="152" t="s">
        <v>43</v>
      </c>
      <c r="U43" s="14"/>
      <c r="V43" s="14"/>
      <c r="W43" s="14"/>
      <c r="X43" s="152" t="s">
        <v>43</v>
      </c>
      <c r="Y43" s="166">
        <v>8.02</v>
      </c>
      <c r="Z43" s="14"/>
      <c r="AA43" s="14"/>
      <c r="AB43" s="14"/>
      <c r="AC43" s="14"/>
      <c r="AD43" s="14"/>
      <c r="AE43" s="14"/>
      <c r="AF43" s="152" t="s">
        <v>45</v>
      </c>
      <c r="AG43" s="5" t="s">
        <v>638</v>
      </c>
      <c r="AH43" s="21" t="s">
        <v>666</v>
      </c>
      <c r="AI43" s="18"/>
      <c r="AJ43" s="18"/>
      <c r="AK43" s="18"/>
      <c r="AL43" s="18"/>
      <c r="AM43" s="18"/>
      <c r="AN43" s="18"/>
      <c r="AO43" s="18"/>
    </row>
    <row r="44">
      <c r="A44" s="4" t="s">
        <v>636</v>
      </c>
      <c r="B44" s="150" t="s">
        <v>628</v>
      </c>
      <c r="C44" s="158"/>
      <c r="D44" s="14"/>
      <c r="E44" s="14"/>
      <c r="F44" s="14"/>
      <c r="G44" s="7" t="s">
        <v>667</v>
      </c>
      <c r="H44" s="7"/>
      <c r="I44" s="150" t="s">
        <v>326</v>
      </c>
      <c r="J44" s="5" t="s">
        <v>508</v>
      </c>
      <c r="K44" s="151">
        <v>8.0</v>
      </c>
      <c r="L44" s="151">
        <v>8.0</v>
      </c>
      <c r="M44" s="10"/>
      <c r="N44" s="10"/>
      <c r="O44" s="14"/>
      <c r="P44" s="14"/>
      <c r="Q44" s="14"/>
      <c r="R44" s="14"/>
      <c r="S44" s="14"/>
      <c r="T44" s="152" t="s">
        <v>43</v>
      </c>
      <c r="U44" s="14"/>
      <c r="V44" s="14"/>
      <c r="W44" s="14"/>
      <c r="X44" s="152" t="s">
        <v>43</v>
      </c>
      <c r="Y44" s="162">
        <v>8.02</v>
      </c>
      <c r="Z44" s="14"/>
      <c r="AA44" s="14"/>
      <c r="AB44" s="14"/>
      <c r="AC44" s="14"/>
      <c r="AD44" s="14"/>
      <c r="AE44" s="14"/>
      <c r="AF44" s="152" t="s">
        <v>45</v>
      </c>
      <c r="AG44" s="5" t="s">
        <v>638</v>
      </c>
      <c r="AH44" s="21" t="s">
        <v>666</v>
      </c>
      <c r="AI44" s="18"/>
      <c r="AJ44" s="18"/>
      <c r="AK44" s="18"/>
      <c r="AL44" s="18"/>
      <c r="AM44" s="18"/>
      <c r="AN44" s="18"/>
      <c r="AO44" s="18"/>
    </row>
    <row r="45">
      <c r="A45" s="4" t="s">
        <v>636</v>
      </c>
      <c r="B45" s="156" t="s">
        <v>628</v>
      </c>
      <c r="C45" s="159"/>
      <c r="D45" s="14"/>
      <c r="E45" s="14"/>
      <c r="F45" s="14"/>
      <c r="G45" s="7" t="s">
        <v>668</v>
      </c>
      <c r="H45" s="7"/>
      <c r="I45" s="156" t="s">
        <v>326</v>
      </c>
      <c r="J45" s="5" t="s">
        <v>508</v>
      </c>
      <c r="K45" s="157">
        <v>8.0</v>
      </c>
      <c r="L45" s="157">
        <v>8.0</v>
      </c>
      <c r="M45" s="10"/>
      <c r="N45" s="10"/>
      <c r="O45" s="14"/>
      <c r="P45" s="14"/>
      <c r="Q45" s="14"/>
      <c r="R45" s="14"/>
      <c r="S45" s="14"/>
      <c r="T45" s="152" t="s">
        <v>43</v>
      </c>
      <c r="U45" s="14"/>
      <c r="V45" s="14"/>
      <c r="W45" s="14"/>
      <c r="X45" s="152" t="s">
        <v>43</v>
      </c>
      <c r="Y45" s="166">
        <v>8.02</v>
      </c>
      <c r="Z45" s="14"/>
      <c r="AA45" s="14"/>
      <c r="AB45" s="14"/>
      <c r="AC45" s="14"/>
      <c r="AD45" s="14"/>
      <c r="AE45" s="14"/>
      <c r="AF45" s="152" t="s">
        <v>45</v>
      </c>
      <c r="AG45" s="5" t="s">
        <v>46</v>
      </c>
      <c r="AH45" s="17"/>
      <c r="AI45" s="18"/>
      <c r="AJ45" s="18"/>
      <c r="AK45" s="18"/>
      <c r="AL45" s="18"/>
      <c r="AM45" s="18"/>
      <c r="AN45" s="18"/>
      <c r="AO45" s="18"/>
    </row>
    <row r="46">
      <c r="A46" s="4" t="s">
        <v>632</v>
      </c>
      <c r="B46" s="150" t="s">
        <v>628</v>
      </c>
      <c r="C46" s="158"/>
      <c r="D46" s="14"/>
      <c r="E46" s="14"/>
      <c r="F46" s="14"/>
      <c r="G46" s="7" t="s">
        <v>669</v>
      </c>
      <c r="H46" s="7"/>
      <c r="I46" s="150" t="s">
        <v>537</v>
      </c>
      <c r="J46" s="5" t="s">
        <v>364</v>
      </c>
      <c r="K46" s="151">
        <v>8.0</v>
      </c>
      <c r="L46" s="151">
        <v>8.0</v>
      </c>
      <c r="M46" s="10"/>
      <c r="N46" s="10"/>
      <c r="O46" s="14"/>
      <c r="P46" s="14"/>
      <c r="Q46" s="14"/>
      <c r="R46" s="14"/>
      <c r="S46" s="14"/>
      <c r="T46" s="152" t="s">
        <v>43</v>
      </c>
      <c r="U46" s="14"/>
      <c r="V46" s="14"/>
      <c r="W46" s="14"/>
      <c r="X46" s="152" t="s">
        <v>43</v>
      </c>
      <c r="Y46" s="167"/>
      <c r="Z46" s="14"/>
      <c r="AA46" s="14"/>
      <c r="AB46" s="14"/>
      <c r="AC46" s="14"/>
      <c r="AD46" s="14"/>
      <c r="AE46" s="14"/>
      <c r="AF46" s="152" t="s">
        <v>45</v>
      </c>
      <c r="AG46" s="5" t="s">
        <v>638</v>
      </c>
      <c r="AH46" s="21" t="s">
        <v>631</v>
      </c>
      <c r="AI46" s="18"/>
      <c r="AJ46" s="18"/>
      <c r="AK46" s="18"/>
      <c r="AL46" s="18"/>
      <c r="AM46" s="18"/>
      <c r="AN46" s="18"/>
      <c r="AO46" s="18"/>
    </row>
    <row r="47">
      <c r="A47" s="4" t="s">
        <v>670</v>
      </c>
      <c r="B47" s="156" t="s">
        <v>628</v>
      </c>
      <c r="C47" s="159"/>
      <c r="D47" s="14"/>
      <c r="E47" s="14"/>
      <c r="F47" s="14"/>
      <c r="G47" s="7" t="s">
        <v>671</v>
      </c>
      <c r="H47" s="7"/>
      <c r="I47" s="156" t="s">
        <v>494</v>
      </c>
      <c r="J47" s="5" t="s">
        <v>508</v>
      </c>
      <c r="K47" s="157">
        <v>8.0</v>
      </c>
      <c r="L47" s="157">
        <v>8.0</v>
      </c>
      <c r="M47" s="10"/>
      <c r="N47" s="10"/>
      <c r="O47" s="14"/>
      <c r="P47" s="14"/>
      <c r="Q47" s="14"/>
      <c r="R47" s="14"/>
      <c r="S47" s="14"/>
      <c r="T47" s="152" t="s">
        <v>43</v>
      </c>
      <c r="U47" s="14"/>
      <c r="V47" s="14"/>
      <c r="W47" s="14"/>
      <c r="X47" s="152" t="s">
        <v>43</v>
      </c>
      <c r="Y47" s="168"/>
      <c r="Z47" s="14"/>
      <c r="AA47" s="14"/>
      <c r="AB47" s="14"/>
      <c r="AC47" s="14"/>
      <c r="AD47" s="14"/>
      <c r="AE47" s="14"/>
      <c r="AF47" s="152" t="s">
        <v>45</v>
      </c>
      <c r="AG47" s="5" t="s">
        <v>638</v>
      </c>
      <c r="AH47" s="21" t="s">
        <v>631</v>
      </c>
      <c r="AI47" s="18"/>
      <c r="AJ47" s="18"/>
      <c r="AK47" s="18"/>
      <c r="AL47" s="18"/>
      <c r="AM47" s="18"/>
      <c r="AN47" s="18"/>
      <c r="AO47" s="18"/>
    </row>
    <row r="48">
      <c r="A48" s="4" t="s">
        <v>636</v>
      </c>
      <c r="B48" s="150" t="s">
        <v>628</v>
      </c>
      <c r="C48" s="158"/>
      <c r="D48" s="14"/>
      <c r="E48" s="14"/>
      <c r="F48" s="14"/>
      <c r="G48" s="7" t="s">
        <v>672</v>
      </c>
      <c r="H48" s="9">
        <v>40664.0</v>
      </c>
      <c r="I48" s="150" t="s">
        <v>326</v>
      </c>
      <c r="J48" s="5" t="s">
        <v>377</v>
      </c>
      <c r="K48" s="151">
        <v>9.0</v>
      </c>
      <c r="L48" s="151">
        <v>9.0</v>
      </c>
      <c r="M48" s="10"/>
      <c r="N48" s="10"/>
      <c r="O48" s="14"/>
      <c r="P48" s="14"/>
      <c r="Q48" s="14"/>
      <c r="R48" s="14"/>
      <c r="S48" s="14"/>
      <c r="T48" s="152" t="s">
        <v>43</v>
      </c>
      <c r="U48" s="14"/>
      <c r="V48" s="14"/>
      <c r="W48" s="14"/>
      <c r="X48" s="152" t="s">
        <v>43</v>
      </c>
      <c r="Y48" s="162">
        <v>8.02</v>
      </c>
      <c r="Z48" s="14"/>
      <c r="AA48" s="14"/>
      <c r="AB48" s="14"/>
      <c r="AC48" s="14"/>
      <c r="AD48" s="14"/>
      <c r="AE48" s="14"/>
      <c r="AF48" s="152" t="s">
        <v>45</v>
      </c>
      <c r="AG48" s="5" t="s">
        <v>638</v>
      </c>
      <c r="AH48" s="17"/>
      <c r="AI48" s="18"/>
      <c r="AJ48" s="18"/>
      <c r="AK48" s="18"/>
      <c r="AL48" s="18"/>
      <c r="AM48" s="18"/>
      <c r="AN48" s="18"/>
      <c r="AO48" s="18"/>
    </row>
    <row r="49">
      <c r="A49" s="4" t="s">
        <v>636</v>
      </c>
      <c r="B49" s="156" t="s">
        <v>628</v>
      </c>
      <c r="C49" s="159"/>
      <c r="D49" s="14"/>
      <c r="E49" s="14"/>
      <c r="F49" s="14"/>
      <c r="G49" s="7" t="s">
        <v>673</v>
      </c>
      <c r="H49" s="9">
        <v>40756.0</v>
      </c>
      <c r="I49" s="156" t="s">
        <v>326</v>
      </c>
      <c r="J49" s="5" t="s">
        <v>377</v>
      </c>
      <c r="K49" s="157">
        <v>9.0</v>
      </c>
      <c r="L49" s="157">
        <v>9.0</v>
      </c>
      <c r="M49" s="10"/>
      <c r="N49" s="10"/>
      <c r="O49" s="14"/>
      <c r="P49" s="14"/>
      <c r="Q49" s="14"/>
      <c r="R49" s="14"/>
      <c r="S49" s="14"/>
      <c r="T49" s="152" t="s">
        <v>43</v>
      </c>
      <c r="U49" s="14"/>
      <c r="V49" s="14"/>
      <c r="W49" s="14"/>
      <c r="X49" s="152" t="s">
        <v>43</v>
      </c>
      <c r="Y49" s="166">
        <v>8.02</v>
      </c>
      <c r="Z49" s="14"/>
      <c r="AA49" s="14"/>
      <c r="AB49" s="14"/>
      <c r="AC49" s="14"/>
      <c r="AD49" s="14"/>
      <c r="AE49" s="14"/>
      <c r="AF49" s="152" t="s">
        <v>45</v>
      </c>
      <c r="AG49" s="5" t="s">
        <v>638</v>
      </c>
      <c r="AH49" s="17"/>
      <c r="AI49" s="18"/>
      <c r="AJ49" s="18"/>
      <c r="AK49" s="18"/>
      <c r="AL49" s="18"/>
      <c r="AM49" s="18"/>
      <c r="AN49" s="18"/>
      <c r="AO49" s="18"/>
    </row>
    <row r="50">
      <c r="A50" s="4" t="s">
        <v>636</v>
      </c>
      <c r="B50" s="150" t="s">
        <v>628</v>
      </c>
      <c r="C50" s="158"/>
      <c r="D50" s="14"/>
      <c r="E50" s="14"/>
      <c r="F50" s="14"/>
      <c r="G50" s="7" t="s">
        <v>674</v>
      </c>
      <c r="H50" s="9">
        <v>42736.0</v>
      </c>
      <c r="I50" s="150" t="s">
        <v>326</v>
      </c>
      <c r="J50" s="5" t="s">
        <v>377</v>
      </c>
      <c r="K50" s="151">
        <v>9.0</v>
      </c>
      <c r="L50" s="151">
        <v>9.0</v>
      </c>
      <c r="M50" s="10"/>
      <c r="N50" s="10"/>
      <c r="O50" s="14"/>
      <c r="P50" s="14"/>
      <c r="Q50" s="14"/>
      <c r="R50" s="14"/>
      <c r="S50" s="14"/>
      <c r="T50" s="152" t="s">
        <v>43</v>
      </c>
      <c r="U50" s="14"/>
      <c r="V50" s="14"/>
      <c r="W50" s="14"/>
      <c r="X50" s="152" t="s">
        <v>43</v>
      </c>
      <c r="Y50" s="162">
        <v>8.02</v>
      </c>
      <c r="Z50" s="14"/>
      <c r="AA50" s="14"/>
      <c r="AB50" s="14"/>
      <c r="AC50" s="14"/>
      <c r="AD50" s="14"/>
      <c r="AE50" s="14"/>
      <c r="AF50" s="152" t="s">
        <v>45</v>
      </c>
      <c r="AG50" s="5" t="s">
        <v>638</v>
      </c>
      <c r="AH50" s="17"/>
      <c r="AI50" s="18"/>
      <c r="AJ50" s="18"/>
      <c r="AK50" s="18"/>
      <c r="AL50" s="18"/>
      <c r="AM50" s="18"/>
      <c r="AN50" s="18"/>
      <c r="AO50" s="18"/>
    </row>
    <row r="51">
      <c r="A51" s="4" t="s">
        <v>636</v>
      </c>
      <c r="B51" s="156" t="s">
        <v>628</v>
      </c>
      <c r="C51" s="159"/>
      <c r="D51" s="14"/>
      <c r="E51" s="14"/>
      <c r="F51" s="14"/>
      <c r="G51" s="7" t="s">
        <v>675</v>
      </c>
      <c r="H51" s="9">
        <v>43586.0</v>
      </c>
      <c r="I51" s="156" t="s">
        <v>326</v>
      </c>
      <c r="J51" s="5" t="s">
        <v>377</v>
      </c>
      <c r="K51" s="157">
        <v>9.0</v>
      </c>
      <c r="L51" s="157">
        <v>9.0</v>
      </c>
      <c r="M51" s="10"/>
      <c r="N51" s="10"/>
      <c r="O51" s="14"/>
      <c r="P51" s="14"/>
      <c r="Q51" s="14"/>
      <c r="R51" s="14"/>
      <c r="S51" s="14"/>
      <c r="T51" s="152" t="s">
        <v>43</v>
      </c>
      <c r="U51" s="14"/>
      <c r="V51" s="14"/>
      <c r="W51" s="14"/>
      <c r="X51" s="152" t="s">
        <v>43</v>
      </c>
      <c r="Y51" s="166">
        <v>8.02</v>
      </c>
      <c r="Z51" s="14"/>
      <c r="AA51" s="14"/>
      <c r="AB51" s="14"/>
      <c r="AC51" s="14"/>
      <c r="AD51" s="14"/>
      <c r="AE51" s="14"/>
      <c r="AF51" s="152" t="s">
        <v>45</v>
      </c>
      <c r="AG51" s="5" t="s">
        <v>638</v>
      </c>
      <c r="AH51" s="17"/>
      <c r="AI51" s="18"/>
      <c r="AJ51" s="18"/>
      <c r="AK51" s="18"/>
      <c r="AL51" s="18"/>
      <c r="AM51" s="18"/>
      <c r="AN51" s="18"/>
      <c r="AO51" s="18"/>
    </row>
    <row r="52">
      <c r="A52" s="4" t="s">
        <v>636</v>
      </c>
      <c r="B52" s="150" t="s">
        <v>628</v>
      </c>
      <c r="C52" s="158"/>
      <c r="D52" s="14"/>
      <c r="E52" s="14"/>
      <c r="F52" s="14"/>
      <c r="G52" s="7" t="s">
        <v>676</v>
      </c>
      <c r="H52" s="9">
        <v>43586.0</v>
      </c>
      <c r="I52" s="150" t="s">
        <v>326</v>
      </c>
      <c r="J52" s="5" t="s">
        <v>377</v>
      </c>
      <c r="K52" s="151">
        <v>9.0</v>
      </c>
      <c r="L52" s="151">
        <v>9.0</v>
      </c>
      <c r="M52" s="10"/>
      <c r="N52" s="10"/>
      <c r="O52" s="14"/>
      <c r="P52" s="14"/>
      <c r="Q52" s="14"/>
      <c r="R52" s="14"/>
      <c r="S52" s="14"/>
      <c r="T52" s="152" t="s">
        <v>43</v>
      </c>
      <c r="U52" s="14"/>
      <c r="V52" s="14"/>
      <c r="W52" s="14"/>
      <c r="X52" s="152" t="s">
        <v>43</v>
      </c>
      <c r="Y52" s="162">
        <v>8.02</v>
      </c>
      <c r="Z52" s="14"/>
      <c r="AA52" s="14"/>
      <c r="AB52" s="14"/>
      <c r="AC52" s="14"/>
      <c r="AD52" s="14"/>
      <c r="AE52" s="14"/>
      <c r="AF52" s="152" t="s">
        <v>45</v>
      </c>
      <c r="AG52" s="5" t="s">
        <v>638</v>
      </c>
      <c r="AH52" s="17"/>
      <c r="AI52" s="18"/>
      <c r="AJ52" s="18"/>
      <c r="AK52" s="18"/>
      <c r="AL52" s="18"/>
      <c r="AM52" s="18"/>
      <c r="AN52" s="18"/>
      <c r="AO52" s="18"/>
    </row>
    <row r="53">
      <c r="A53" s="4" t="s">
        <v>636</v>
      </c>
      <c r="B53" s="156" t="s">
        <v>628</v>
      </c>
      <c r="C53" s="159"/>
      <c r="D53" s="14"/>
      <c r="E53" s="14"/>
      <c r="F53" s="14"/>
      <c r="G53" s="7" t="s">
        <v>677</v>
      </c>
      <c r="H53" s="9">
        <v>43647.0</v>
      </c>
      <c r="I53" s="156" t="s">
        <v>326</v>
      </c>
      <c r="J53" s="5" t="s">
        <v>377</v>
      </c>
      <c r="K53" s="157">
        <v>9.0</v>
      </c>
      <c r="L53" s="157">
        <v>9.0</v>
      </c>
      <c r="M53" s="10"/>
      <c r="N53" s="10"/>
      <c r="O53" s="14"/>
      <c r="P53" s="14"/>
      <c r="Q53" s="14"/>
      <c r="R53" s="14"/>
      <c r="S53" s="14"/>
      <c r="T53" s="152" t="s">
        <v>43</v>
      </c>
      <c r="U53" s="14"/>
      <c r="V53" s="14"/>
      <c r="W53" s="14"/>
      <c r="X53" s="152" t="s">
        <v>43</v>
      </c>
      <c r="Y53" s="166">
        <v>8.02</v>
      </c>
      <c r="Z53" s="14"/>
      <c r="AA53" s="14"/>
      <c r="AB53" s="14"/>
      <c r="AC53" s="14"/>
      <c r="AD53" s="14"/>
      <c r="AE53" s="14"/>
      <c r="AF53" s="152" t="s">
        <v>45</v>
      </c>
      <c r="AG53" s="5" t="s">
        <v>638</v>
      </c>
      <c r="AH53" s="17"/>
      <c r="AI53" s="18"/>
      <c r="AJ53" s="18"/>
      <c r="AK53" s="18"/>
      <c r="AL53" s="18"/>
      <c r="AM53" s="18"/>
      <c r="AN53" s="18"/>
      <c r="AO53" s="18"/>
    </row>
    <row r="54">
      <c r="A54" s="4" t="s">
        <v>632</v>
      </c>
      <c r="B54" s="150" t="s">
        <v>628</v>
      </c>
      <c r="C54" s="158"/>
      <c r="D54" s="14"/>
      <c r="E54" s="14"/>
      <c r="F54" s="14"/>
      <c r="G54" s="7" t="s">
        <v>678</v>
      </c>
      <c r="H54" s="7"/>
      <c r="I54" s="150" t="s">
        <v>537</v>
      </c>
      <c r="J54" s="5" t="s">
        <v>364</v>
      </c>
      <c r="K54" s="151">
        <v>9.0</v>
      </c>
      <c r="L54" s="151">
        <v>9.0</v>
      </c>
      <c r="M54" s="10"/>
      <c r="N54" s="10"/>
      <c r="O54" s="14"/>
      <c r="P54" s="14"/>
      <c r="Q54" s="14"/>
      <c r="R54" s="14"/>
      <c r="S54" s="14"/>
      <c r="T54" s="152" t="s">
        <v>43</v>
      </c>
      <c r="U54" s="14"/>
      <c r="V54" s="14"/>
      <c r="W54" s="14"/>
      <c r="X54" s="152" t="s">
        <v>43</v>
      </c>
      <c r="Y54" s="167"/>
      <c r="Z54" s="14"/>
      <c r="AA54" s="14"/>
      <c r="AB54" s="14"/>
      <c r="AC54" s="14"/>
      <c r="AD54" s="14"/>
      <c r="AE54" s="14"/>
      <c r="AF54" s="152" t="s">
        <v>45</v>
      </c>
      <c r="AG54" s="5" t="s">
        <v>638</v>
      </c>
      <c r="AH54" s="21" t="s">
        <v>631</v>
      </c>
      <c r="AI54" s="18"/>
      <c r="AJ54" s="18"/>
      <c r="AK54" s="18"/>
      <c r="AL54" s="18"/>
      <c r="AM54" s="18"/>
      <c r="AN54" s="18"/>
      <c r="AO54" s="18"/>
    </row>
    <row r="55">
      <c r="A55" s="4" t="s">
        <v>636</v>
      </c>
      <c r="B55" s="156" t="s">
        <v>628</v>
      </c>
      <c r="C55" s="159"/>
      <c r="D55" s="14"/>
      <c r="E55" s="14"/>
      <c r="F55" s="14"/>
      <c r="G55" s="7" t="s">
        <v>679</v>
      </c>
      <c r="H55" s="9">
        <v>40756.0</v>
      </c>
      <c r="I55" s="156" t="s">
        <v>326</v>
      </c>
      <c r="J55" s="5" t="s">
        <v>485</v>
      </c>
      <c r="K55" s="157">
        <v>10.0</v>
      </c>
      <c r="L55" s="157">
        <v>10.0</v>
      </c>
      <c r="M55" s="10"/>
      <c r="N55" s="10"/>
      <c r="O55" s="14"/>
      <c r="P55" s="14"/>
      <c r="Q55" s="14"/>
      <c r="R55" s="14"/>
      <c r="S55" s="14"/>
      <c r="T55" s="152" t="s">
        <v>43</v>
      </c>
      <c r="U55" s="14"/>
      <c r="V55" s="14"/>
      <c r="W55" s="14"/>
      <c r="X55" s="152" t="s">
        <v>43</v>
      </c>
      <c r="Y55" s="166">
        <v>8.02</v>
      </c>
      <c r="Z55" s="14"/>
      <c r="AA55" s="14"/>
      <c r="AB55" s="14"/>
      <c r="AC55" s="14"/>
      <c r="AD55" s="14"/>
      <c r="AE55" s="14"/>
      <c r="AF55" s="152" t="s">
        <v>45</v>
      </c>
      <c r="AG55" s="5" t="s">
        <v>638</v>
      </c>
      <c r="AH55" s="17"/>
      <c r="AI55" s="18"/>
      <c r="AJ55" s="18"/>
      <c r="AK55" s="18"/>
      <c r="AL55" s="18"/>
      <c r="AM55" s="18"/>
      <c r="AN55" s="18"/>
      <c r="AO55" s="18"/>
    </row>
    <row r="56">
      <c r="A56" s="4" t="s">
        <v>636</v>
      </c>
      <c r="B56" s="150" t="s">
        <v>628</v>
      </c>
      <c r="C56" s="158"/>
      <c r="D56" s="14"/>
      <c r="E56" s="14"/>
      <c r="F56" s="14"/>
      <c r="G56" s="7" t="s">
        <v>680</v>
      </c>
      <c r="H56" s="19">
        <v>41183.0</v>
      </c>
      <c r="I56" s="150" t="s">
        <v>326</v>
      </c>
      <c r="J56" s="5" t="s">
        <v>485</v>
      </c>
      <c r="K56" s="151">
        <v>10.0</v>
      </c>
      <c r="L56" s="151">
        <v>10.0</v>
      </c>
      <c r="M56" s="10"/>
      <c r="N56" s="10"/>
      <c r="O56" s="14"/>
      <c r="P56" s="14"/>
      <c r="Q56" s="14"/>
      <c r="R56" s="14"/>
      <c r="S56" s="14"/>
      <c r="T56" s="152" t="s">
        <v>43</v>
      </c>
      <c r="U56" s="14"/>
      <c r="V56" s="14"/>
      <c r="W56" s="14"/>
      <c r="X56" s="152" t="s">
        <v>43</v>
      </c>
      <c r="Y56" s="162">
        <v>8.02</v>
      </c>
      <c r="Z56" s="14"/>
      <c r="AA56" s="14"/>
      <c r="AB56" s="14"/>
      <c r="AC56" s="14"/>
      <c r="AD56" s="14"/>
      <c r="AE56" s="14"/>
      <c r="AF56" s="152" t="s">
        <v>45</v>
      </c>
      <c r="AG56" s="5" t="s">
        <v>638</v>
      </c>
      <c r="AH56" s="17"/>
      <c r="AI56" s="18"/>
      <c r="AJ56" s="18"/>
      <c r="AK56" s="18"/>
      <c r="AL56" s="18"/>
      <c r="AM56" s="18"/>
      <c r="AN56" s="18"/>
      <c r="AO56" s="18"/>
    </row>
    <row r="57">
      <c r="A57" s="4" t="s">
        <v>636</v>
      </c>
      <c r="B57" s="156" t="s">
        <v>628</v>
      </c>
      <c r="C57" s="159"/>
      <c r="D57" s="14"/>
      <c r="E57" s="14"/>
      <c r="F57" s="14"/>
      <c r="G57" s="7" t="s">
        <v>681</v>
      </c>
      <c r="H57" s="9">
        <v>42614.0</v>
      </c>
      <c r="I57" s="156" t="s">
        <v>326</v>
      </c>
      <c r="J57" s="5" t="s">
        <v>485</v>
      </c>
      <c r="K57" s="157">
        <v>10.0</v>
      </c>
      <c r="L57" s="157">
        <v>10.0</v>
      </c>
      <c r="M57" s="10"/>
      <c r="N57" s="10"/>
      <c r="O57" s="14"/>
      <c r="P57" s="14"/>
      <c r="Q57" s="14"/>
      <c r="R57" s="14"/>
      <c r="S57" s="14"/>
      <c r="T57" s="152" t="s">
        <v>43</v>
      </c>
      <c r="U57" s="14"/>
      <c r="V57" s="14"/>
      <c r="W57" s="14"/>
      <c r="X57" s="152" t="s">
        <v>43</v>
      </c>
      <c r="Y57" s="166">
        <v>8.02</v>
      </c>
      <c r="Z57" s="14"/>
      <c r="AA57" s="14"/>
      <c r="AB57" s="14"/>
      <c r="AC57" s="14"/>
      <c r="AD57" s="14"/>
      <c r="AE57" s="14"/>
      <c r="AF57" s="152" t="s">
        <v>45</v>
      </c>
      <c r="AG57" s="5" t="s">
        <v>638</v>
      </c>
      <c r="AH57" s="17"/>
      <c r="AI57" s="18"/>
      <c r="AJ57" s="18"/>
      <c r="AK57" s="18"/>
      <c r="AL57" s="18"/>
      <c r="AM57" s="18"/>
      <c r="AN57" s="18"/>
      <c r="AO57" s="18"/>
    </row>
    <row r="58">
      <c r="A58" s="4" t="s">
        <v>636</v>
      </c>
      <c r="B58" s="150" t="s">
        <v>628</v>
      </c>
      <c r="C58" s="158"/>
      <c r="D58" s="14"/>
      <c r="E58" s="14"/>
      <c r="F58" s="14"/>
      <c r="G58" s="7" t="s">
        <v>682</v>
      </c>
      <c r="H58" s="9">
        <v>43586.0</v>
      </c>
      <c r="I58" s="150" t="s">
        <v>326</v>
      </c>
      <c r="J58" s="5" t="s">
        <v>485</v>
      </c>
      <c r="K58" s="151">
        <v>10.0</v>
      </c>
      <c r="L58" s="151">
        <v>10.0</v>
      </c>
      <c r="M58" s="10"/>
      <c r="N58" s="10"/>
      <c r="O58" s="14"/>
      <c r="P58" s="14"/>
      <c r="Q58" s="14"/>
      <c r="R58" s="14"/>
      <c r="S58" s="14"/>
      <c r="T58" s="152" t="s">
        <v>43</v>
      </c>
      <c r="U58" s="14"/>
      <c r="V58" s="14"/>
      <c r="W58" s="14"/>
      <c r="X58" s="152" t="s">
        <v>43</v>
      </c>
      <c r="Y58" s="162">
        <v>8.02</v>
      </c>
      <c r="Z58" s="14"/>
      <c r="AA58" s="14"/>
      <c r="AB58" s="14"/>
      <c r="AC58" s="14"/>
      <c r="AD58" s="14"/>
      <c r="AE58" s="14"/>
      <c r="AF58" s="152" t="s">
        <v>45</v>
      </c>
      <c r="AG58" s="5" t="s">
        <v>638</v>
      </c>
      <c r="AH58" s="17"/>
      <c r="AI58" s="18"/>
      <c r="AJ58" s="18"/>
      <c r="AK58" s="18"/>
      <c r="AL58" s="18"/>
      <c r="AM58" s="18"/>
      <c r="AN58" s="18"/>
      <c r="AO58" s="18"/>
    </row>
    <row r="59">
      <c r="A59" s="4" t="s">
        <v>636</v>
      </c>
      <c r="B59" s="156" t="s">
        <v>628</v>
      </c>
      <c r="C59" s="159"/>
      <c r="D59" s="14"/>
      <c r="E59" s="14"/>
      <c r="F59" s="14"/>
      <c r="G59" s="7" t="s">
        <v>683</v>
      </c>
      <c r="H59" s="9">
        <v>43586.0</v>
      </c>
      <c r="I59" s="156" t="s">
        <v>326</v>
      </c>
      <c r="J59" s="5" t="s">
        <v>485</v>
      </c>
      <c r="K59" s="157">
        <v>10.0</v>
      </c>
      <c r="L59" s="157">
        <v>10.0</v>
      </c>
      <c r="M59" s="10"/>
      <c r="N59" s="10"/>
      <c r="O59" s="14"/>
      <c r="P59" s="14"/>
      <c r="Q59" s="14"/>
      <c r="R59" s="14"/>
      <c r="S59" s="14"/>
      <c r="T59" s="152" t="s">
        <v>43</v>
      </c>
      <c r="U59" s="14"/>
      <c r="V59" s="14"/>
      <c r="W59" s="14"/>
      <c r="X59" s="152" t="s">
        <v>43</v>
      </c>
      <c r="Y59" s="166">
        <v>8.02</v>
      </c>
      <c r="Z59" s="14"/>
      <c r="AA59" s="14"/>
      <c r="AB59" s="14"/>
      <c r="AC59" s="14"/>
      <c r="AD59" s="14"/>
      <c r="AE59" s="14"/>
      <c r="AF59" s="152" t="s">
        <v>45</v>
      </c>
      <c r="AG59" s="5" t="s">
        <v>638</v>
      </c>
      <c r="AH59" s="17"/>
      <c r="AI59" s="18"/>
      <c r="AJ59" s="18"/>
      <c r="AK59" s="18"/>
      <c r="AL59" s="18"/>
      <c r="AM59" s="18"/>
      <c r="AN59" s="18"/>
      <c r="AO59" s="18"/>
    </row>
    <row r="60">
      <c r="A60" s="4" t="s">
        <v>636</v>
      </c>
      <c r="B60" s="150" t="s">
        <v>628</v>
      </c>
      <c r="C60" s="158"/>
      <c r="D60" s="14"/>
      <c r="E60" s="14"/>
      <c r="F60" s="14"/>
      <c r="G60" s="7" t="s">
        <v>684</v>
      </c>
      <c r="H60" s="9">
        <v>43647.0</v>
      </c>
      <c r="I60" s="150" t="s">
        <v>326</v>
      </c>
      <c r="J60" s="5" t="s">
        <v>485</v>
      </c>
      <c r="K60" s="151">
        <v>10.0</v>
      </c>
      <c r="L60" s="151">
        <v>10.0</v>
      </c>
      <c r="M60" s="10"/>
      <c r="N60" s="10"/>
      <c r="O60" s="14"/>
      <c r="P60" s="14"/>
      <c r="Q60" s="14"/>
      <c r="R60" s="14"/>
      <c r="S60" s="14"/>
      <c r="T60" s="152" t="s">
        <v>43</v>
      </c>
      <c r="U60" s="14"/>
      <c r="V60" s="14"/>
      <c r="W60" s="14"/>
      <c r="X60" s="152" t="s">
        <v>43</v>
      </c>
      <c r="Y60" s="162">
        <v>8.02</v>
      </c>
      <c r="Z60" s="14"/>
      <c r="AA60" s="14"/>
      <c r="AB60" s="14"/>
      <c r="AC60" s="14"/>
      <c r="AD60" s="14"/>
      <c r="AE60" s="14"/>
      <c r="AF60" s="152" t="s">
        <v>45</v>
      </c>
      <c r="AG60" s="5" t="s">
        <v>638</v>
      </c>
      <c r="AH60" s="17"/>
      <c r="AI60" s="18"/>
      <c r="AJ60" s="18"/>
      <c r="AK60" s="18"/>
      <c r="AL60" s="18"/>
      <c r="AM60" s="18"/>
      <c r="AN60" s="18"/>
      <c r="AO60" s="18"/>
    </row>
    <row r="61">
      <c r="A61" s="4" t="s">
        <v>636</v>
      </c>
      <c r="B61" s="156" t="s">
        <v>628</v>
      </c>
      <c r="C61" s="159"/>
      <c r="D61" s="14"/>
      <c r="E61" s="14"/>
      <c r="F61" s="14"/>
      <c r="G61" s="7" t="s">
        <v>685</v>
      </c>
      <c r="H61" s="9">
        <v>40725.0</v>
      </c>
      <c r="I61" s="156" t="s">
        <v>326</v>
      </c>
      <c r="J61" s="5" t="s">
        <v>414</v>
      </c>
      <c r="K61" s="157">
        <v>11.0</v>
      </c>
      <c r="L61" s="157">
        <v>11.0</v>
      </c>
      <c r="M61" s="10"/>
      <c r="N61" s="10"/>
      <c r="O61" s="14"/>
      <c r="P61" s="14"/>
      <c r="Q61" s="14"/>
      <c r="R61" s="14"/>
      <c r="S61" s="14"/>
      <c r="T61" s="152" t="s">
        <v>43</v>
      </c>
      <c r="U61" s="14"/>
      <c r="V61" s="14"/>
      <c r="W61" s="14"/>
      <c r="X61" s="152" t="s">
        <v>43</v>
      </c>
      <c r="Y61" s="166">
        <v>8.02</v>
      </c>
      <c r="Z61" s="14"/>
      <c r="AA61" s="14"/>
      <c r="AB61" s="14"/>
      <c r="AC61" s="14"/>
      <c r="AD61" s="14"/>
      <c r="AE61" s="14"/>
      <c r="AF61" s="152" t="s">
        <v>45</v>
      </c>
      <c r="AG61" s="5" t="s">
        <v>638</v>
      </c>
      <c r="AH61" s="21" t="s">
        <v>666</v>
      </c>
      <c r="AI61" s="18"/>
      <c r="AJ61" s="18"/>
      <c r="AK61" s="18"/>
      <c r="AL61" s="18"/>
      <c r="AM61" s="18"/>
      <c r="AN61" s="18"/>
      <c r="AO61" s="18"/>
    </row>
    <row r="62">
      <c r="A62" s="4" t="s">
        <v>636</v>
      </c>
      <c r="B62" s="150" t="s">
        <v>628</v>
      </c>
      <c r="C62" s="158"/>
      <c r="D62" s="14"/>
      <c r="E62" s="14"/>
      <c r="F62" s="14"/>
      <c r="G62" s="7" t="s">
        <v>686</v>
      </c>
      <c r="H62" s="9">
        <v>42948.0</v>
      </c>
      <c r="I62" s="150" t="s">
        <v>326</v>
      </c>
      <c r="J62" s="5" t="s">
        <v>414</v>
      </c>
      <c r="K62" s="151">
        <v>11.0</v>
      </c>
      <c r="L62" s="151">
        <v>11.0</v>
      </c>
      <c r="M62" s="10"/>
      <c r="N62" s="10"/>
      <c r="O62" s="14"/>
      <c r="P62" s="14"/>
      <c r="Q62" s="14"/>
      <c r="R62" s="14"/>
      <c r="S62" s="14"/>
      <c r="T62" s="152" t="s">
        <v>43</v>
      </c>
      <c r="U62" s="14"/>
      <c r="V62" s="14"/>
      <c r="W62" s="14"/>
      <c r="X62" s="152" t="s">
        <v>43</v>
      </c>
      <c r="Y62" s="162">
        <v>8.02</v>
      </c>
      <c r="Z62" s="14"/>
      <c r="AA62" s="14"/>
      <c r="AB62" s="14"/>
      <c r="AC62" s="14"/>
      <c r="AD62" s="14"/>
      <c r="AE62" s="14"/>
      <c r="AF62" s="152" t="s">
        <v>45</v>
      </c>
      <c r="AG62" s="5" t="s">
        <v>638</v>
      </c>
      <c r="AH62" s="17"/>
      <c r="AI62" s="18"/>
      <c r="AJ62" s="18"/>
      <c r="AK62" s="18"/>
      <c r="AL62" s="18"/>
      <c r="AM62" s="18"/>
      <c r="AN62" s="18"/>
      <c r="AO62" s="18"/>
    </row>
    <row r="63">
      <c r="A63" s="4" t="s">
        <v>636</v>
      </c>
      <c r="B63" s="156" t="s">
        <v>628</v>
      </c>
      <c r="C63" s="159"/>
      <c r="D63" s="14"/>
      <c r="E63" s="14"/>
      <c r="F63" s="14"/>
      <c r="G63" s="7" t="s">
        <v>687</v>
      </c>
      <c r="H63" s="9">
        <v>43586.0</v>
      </c>
      <c r="I63" s="156" t="s">
        <v>326</v>
      </c>
      <c r="J63" s="5" t="s">
        <v>414</v>
      </c>
      <c r="K63" s="157">
        <v>11.0</v>
      </c>
      <c r="L63" s="157">
        <v>11.0</v>
      </c>
      <c r="M63" s="10"/>
      <c r="N63" s="10"/>
      <c r="O63" s="14"/>
      <c r="P63" s="14"/>
      <c r="Q63" s="14"/>
      <c r="R63" s="14"/>
      <c r="S63" s="14"/>
      <c r="T63" s="152" t="s">
        <v>43</v>
      </c>
      <c r="U63" s="14"/>
      <c r="V63" s="14"/>
      <c r="W63" s="14"/>
      <c r="X63" s="152" t="s">
        <v>43</v>
      </c>
      <c r="Y63" s="166">
        <v>8.02</v>
      </c>
      <c r="Z63" s="14"/>
      <c r="AA63" s="14"/>
      <c r="AB63" s="14"/>
      <c r="AC63" s="14"/>
      <c r="AD63" s="14"/>
      <c r="AE63" s="14"/>
      <c r="AF63" s="152" t="s">
        <v>45</v>
      </c>
      <c r="AG63" s="5" t="s">
        <v>638</v>
      </c>
      <c r="AH63" s="17"/>
      <c r="AI63" s="18"/>
      <c r="AJ63" s="18"/>
      <c r="AK63" s="18"/>
      <c r="AL63" s="18"/>
      <c r="AM63" s="18"/>
      <c r="AN63" s="18"/>
      <c r="AO63" s="18"/>
    </row>
    <row r="64">
      <c r="A64" s="4" t="s">
        <v>636</v>
      </c>
      <c r="B64" s="150" t="s">
        <v>628</v>
      </c>
      <c r="C64" s="158"/>
      <c r="D64" s="14"/>
      <c r="E64" s="14"/>
      <c r="F64" s="14"/>
      <c r="G64" s="7" t="s">
        <v>688</v>
      </c>
      <c r="H64" s="9">
        <v>43647.0</v>
      </c>
      <c r="I64" s="150" t="s">
        <v>326</v>
      </c>
      <c r="J64" s="5" t="s">
        <v>414</v>
      </c>
      <c r="K64" s="151">
        <v>11.0</v>
      </c>
      <c r="L64" s="151">
        <v>11.0</v>
      </c>
      <c r="M64" s="10"/>
      <c r="N64" s="10"/>
      <c r="O64" s="14"/>
      <c r="P64" s="14"/>
      <c r="Q64" s="14"/>
      <c r="R64" s="14"/>
      <c r="S64" s="14"/>
      <c r="T64" s="152" t="s">
        <v>43</v>
      </c>
      <c r="U64" s="14"/>
      <c r="V64" s="14"/>
      <c r="W64" s="14"/>
      <c r="X64" s="152" t="s">
        <v>43</v>
      </c>
      <c r="Y64" s="162">
        <v>8.02</v>
      </c>
      <c r="Z64" s="14"/>
      <c r="AA64" s="14"/>
      <c r="AB64" s="14"/>
      <c r="AC64" s="14"/>
      <c r="AD64" s="14"/>
      <c r="AE64" s="14"/>
      <c r="AF64" s="152" t="s">
        <v>45</v>
      </c>
      <c r="AG64" s="5" t="s">
        <v>638</v>
      </c>
      <c r="AH64" s="17"/>
      <c r="AI64" s="18"/>
      <c r="AJ64" s="18"/>
      <c r="AK64" s="18"/>
      <c r="AL64" s="18"/>
      <c r="AM64" s="18"/>
      <c r="AN64" s="18"/>
      <c r="AO64" s="18"/>
    </row>
    <row r="65">
      <c r="A65" s="4" t="s">
        <v>636</v>
      </c>
      <c r="B65" s="156" t="s">
        <v>628</v>
      </c>
      <c r="C65" s="159"/>
      <c r="D65" s="14"/>
      <c r="E65" s="14"/>
      <c r="F65" s="14"/>
      <c r="G65" s="7" t="s">
        <v>689</v>
      </c>
      <c r="H65" s="7"/>
      <c r="I65" s="156" t="s">
        <v>326</v>
      </c>
      <c r="J65" s="5" t="s">
        <v>414</v>
      </c>
      <c r="K65" s="157">
        <v>11.0</v>
      </c>
      <c r="L65" s="157">
        <v>11.0</v>
      </c>
      <c r="M65" s="10"/>
      <c r="N65" s="10"/>
      <c r="O65" s="14"/>
      <c r="P65" s="14"/>
      <c r="Q65" s="14"/>
      <c r="R65" s="14"/>
      <c r="S65" s="14"/>
      <c r="T65" s="152" t="s">
        <v>43</v>
      </c>
      <c r="U65" s="14"/>
      <c r="V65" s="14"/>
      <c r="W65" s="14"/>
      <c r="X65" s="152" t="s">
        <v>43</v>
      </c>
      <c r="Y65" s="166">
        <v>8.02</v>
      </c>
      <c r="Z65" s="14"/>
      <c r="AA65" s="14"/>
      <c r="AB65" s="14"/>
      <c r="AC65" s="14"/>
      <c r="AD65" s="14"/>
      <c r="AE65" s="14"/>
      <c r="AF65" s="152" t="s">
        <v>45</v>
      </c>
      <c r="AG65" s="5" t="s">
        <v>638</v>
      </c>
      <c r="AH65" s="17"/>
      <c r="AI65" s="18"/>
      <c r="AJ65" s="18"/>
      <c r="AK65" s="18"/>
      <c r="AL65" s="18"/>
      <c r="AM65" s="18"/>
      <c r="AN65" s="18"/>
      <c r="AO65" s="18"/>
    </row>
    <row r="66">
      <c r="A66" s="4" t="s">
        <v>690</v>
      </c>
      <c r="B66" s="150" t="s">
        <v>691</v>
      </c>
      <c r="C66" s="158"/>
      <c r="D66" s="14"/>
      <c r="E66" s="14"/>
      <c r="F66" s="14"/>
      <c r="G66" s="7" t="s">
        <v>692</v>
      </c>
      <c r="H66" s="9">
        <v>44562.0</v>
      </c>
      <c r="I66" s="150" t="s">
        <v>484</v>
      </c>
      <c r="J66" s="5" t="s">
        <v>382</v>
      </c>
      <c r="K66" s="151">
        <v>0.125</v>
      </c>
      <c r="L66" s="151">
        <v>0.125</v>
      </c>
      <c r="M66" s="10"/>
      <c r="N66" s="10"/>
      <c r="O66" s="14"/>
      <c r="P66" s="14"/>
      <c r="Q66" s="14"/>
      <c r="R66" s="14"/>
      <c r="S66" s="14"/>
      <c r="T66" s="152" t="s">
        <v>43</v>
      </c>
      <c r="U66" s="14"/>
      <c r="V66" s="14"/>
      <c r="W66" s="14"/>
      <c r="X66" s="152" t="s">
        <v>43</v>
      </c>
      <c r="Y66" s="167"/>
      <c r="Z66" s="14"/>
      <c r="AA66" s="14"/>
      <c r="AB66" s="14"/>
      <c r="AC66" s="14"/>
      <c r="AD66" s="14"/>
      <c r="AE66" s="14"/>
      <c r="AF66" s="152" t="s">
        <v>45</v>
      </c>
      <c r="AG66" s="5" t="s">
        <v>638</v>
      </c>
      <c r="AH66" s="21" t="s">
        <v>693</v>
      </c>
      <c r="AI66" s="18"/>
      <c r="AJ66" s="18"/>
      <c r="AK66" s="18"/>
      <c r="AL66" s="18"/>
      <c r="AM66" s="18"/>
      <c r="AN66" s="18"/>
      <c r="AO66" s="18"/>
    </row>
    <row r="67">
      <c r="A67" s="4" t="s">
        <v>690</v>
      </c>
      <c r="B67" s="156" t="s">
        <v>691</v>
      </c>
      <c r="C67" s="159"/>
      <c r="D67" s="14"/>
      <c r="E67" s="14"/>
      <c r="F67" s="14"/>
      <c r="G67" s="7" t="s">
        <v>694</v>
      </c>
      <c r="H67" s="9">
        <v>44562.0</v>
      </c>
      <c r="I67" s="156" t="s">
        <v>484</v>
      </c>
      <c r="J67" s="5" t="s">
        <v>340</v>
      </c>
      <c r="K67" s="157">
        <v>0.25</v>
      </c>
      <c r="L67" s="157">
        <v>0.25</v>
      </c>
      <c r="M67" s="10"/>
      <c r="N67" s="10"/>
      <c r="O67" s="14"/>
      <c r="P67" s="14"/>
      <c r="Q67" s="14"/>
      <c r="R67" s="14"/>
      <c r="S67" s="14"/>
      <c r="T67" s="152" t="s">
        <v>43</v>
      </c>
      <c r="U67" s="14"/>
      <c r="V67" s="14"/>
      <c r="W67" s="14"/>
      <c r="X67" s="152" t="s">
        <v>43</v>
      </c>
      <c r="Y67" s="168"/>
      <c r="Z67" s="14"/>
      <c r="AA67" s="14"/>
      <c r="AB67" s="14"/>
      <c r="AC67" s="14"/>
      <c r="AD67" s="14"/>
      <c r="AE67" s="14"/>
      <c r="AF67" s="152" t="s">
        <v>45</v>
      </c>
      <c r="AG67" s="5" t="s">
        <v>638</v>
      </c>
      <c r="AH67" s="17"/>
      <c r="AI67" s="18"/>
      <c r="AJ67" s="18"/>
      <c r="AK67" s="18"/>
      <c r="AL67" s="18"/>
      <c r="AM67" s="18"/>
      <c r="AN67" s="18"/>
      <c r="AO67" s="18"/>
    </row>
    <row r="68">
      <c r="A68" s="4" t="s">
        <v>690</v>
      </c>
      <c r="B68" s="150" t="s">
        <v>691</v>
      </c>
      <c r="C68" s="158"/>
      <c r="D68" s="14"/>
      <c r="E68" s="14"/>
      <c r="F68" s="14"/>
      <c r="G68" s="7" t="s">
        <v>695</v>
      </c>
      <c r="H68" s="9">
        <v>44562.0</v>
      </c>
      <c r="I68" s="150" t="s">
        <v>484</v>
      </c>
      <c r="J68" s="5" t="s">
        <v>696</v>
      </c>
      <c r="K68" s="151">
        <v>0.5</v>
      </c>
      <c r="L68" s="151">
        <v>0.5</v>
      </c>
      <c r="M68" s="10"/>
      <c r="N68" s="10"/>
      <c r="O68" s="14"/>
      <c r="P68" s="14"/>
      <c r="Q68" s="14"/>
      <c r="R68" s="14"/>
      <c r="S68" s="14"/>
      <c r="T68" s="152" t="s">
        <v>43</v>
      </c>
      <c r="U68" s="14"/>
      <c r="V68" s="14"/>
      <c r="W68" s="14"/>
      <c r="X68" s="152" t="s">
        <v>43</v>
      </c>
      <c r="Y68" s="167"/>
      <c r="Z68" s="14"/>
      <c r="AA68" s="14"/>
      <c r="AB68" s="14"/>
      <c r="AC68" s="14"/>
      <c r="AD68" s="14"/>
      <c r="AE68" s="14"/>
      <c r="AF68" s="152" t="s">
        <v>45</v>
      </c>
      <c r="AG68" s="5" t="s">
        <v>638</v>
      </c>
      <c r="AH68" s="17"/>
      <c r="AI68" s="18"/>
      <c r="AJ68" s="18"/>
      <c r="AK68" s="18"/>
      <c r="AL68" s="18"/>
      <c r="AM68" s="18"/>
      <c r="AN68" s="18"/>
      <c r="AO68" s="18"/>
    </row>
    <row r="69">
      <c r="A69" s="4" t="s">
        <v>690</v>
      </c>
      <c r="B69" s="156" t="s">
        <v>691</v>
      </c>
      <c r="C69" s="159"/>
      <c r="D69" s="14"/>
      <c r="E69" s="14"/>
      <c r="F69" s="14"/>
      <c r="G69" s="7" t="s">
        <v>697</v>
      </c>
      <c r="H69" s="9">
        <v>44562.0</v>
      </c>
      <c r="I69" s="156" t="s">
        <v>484</v>
      </c>
      <c r="J69" s="5" t="s">
        <v>364</v>
      </c>
      <c r="K69" s="157">
        <v>1.0</v>
      </c>
      <c r="L69" s="157">
        <v>1.0</v>
      </c>
      <c r="M69" s="10"/>
      <c r="N69" s="10"/>
      <c r="O69" s="14"/>
      <c r="P69" s="14"/>
      <c r="Q69" s="14"/>
      <c r="R69" s="14"/>
      <c r="S69" s="14"/>
      <c r="T69" s="152" t="s">
        <v>43</v>
      </c>
      <c r="U69" s="14"/>
      <c r="V69" s="14"/>
      <c r="W69" s="14"/>
      <c r="X69" s="152" t="s">
        <v>43</v>
      </c>
      <c r="Y69" s="168"/>
      <c r="Z69" s="14"/>
      <c r="AA69" s="14"/>
      <c r="AB69" s="14"/>
      <c r="AC69" s="14"/>
      <c r="AD69" s="14"/>
      <c r="AE69" s="14"/>
      <c r="AF69" s="152" t="s">
        <v>45</v>
      </c>
      <c r="AG69" s="5" t="s">
        <v>638</v>
      </c>
      <c r="AH69" s="17"/>
      <c r="AI69" s="18"/>
      <c r="AJ69" s="18"/>
      <c r="AK69" s="18"/>
      <c r="AL69" s="18"/>
      <c r="AM69" s="18"/>
      <c r="AN69" s="18"/>
      <c r="AO69" s="18"/>
    </row>
    <row r="70">
      <c r="A70" s="4" t="s">
        <v>690</v>
      </c>
      <c r="B70" s="150" t="s">
        <v>691</v>
      </c>
      <c r="C70" s="158"/>
      <c r="D70" s="14"/>
      <c r="E70" s="14"/>
      <c r="F70" s="14"/>
      <c r="G70" s="7" t="s">
        <v>698</v>
      </c>
      <c r="H70" s="9">
        <v>44562.0</v>
      </c>
      <c r="I70" s="150" t="s">
        <v>484</v>
      </c>
      <c r="J70" s="5" t="s">
        <v>699</v>
      </c>
      <c r="K70" s="151">
        <v>1.5</v>
      </c>
      <c r="L70" s="151">
        <v>1.5</v>
      </c>
      <c r="M70" s="10"/>
      <c r="N70" s="10"/>
      <c r="O70" s="14"/>
      <c r="P70" s="14"/>
      <c r="Q70" s="14"/>
      <c r="R70" s="14"/>
      <c r="S70" s="14"/>
      <c r="T70" s="152" t="s">
        <v>43</v>
      </c>
      <c r="U70" s="14"/>
      <c r="V70" s="14"/>
      <c r="W70" s="14"/>
      <c r="X70" s="152" t="s">
        <v>43</v>
      </c>
      <c r="Y70" s="167"/>
      <c r="Z70" s="14"/>
      <c r="AA70" s="14"/>
      <c r="AB70" s="14"/>
      <c r="AC70" s="14"/>
      <c r="AD70" s="14"/>
      <c r="AE70" s="14"/>
      <c r="AF70" s="152" t="s">
        <v>45</v>
      </c>
      <c r="AG70" s="5" t="s">
        <v>638</v>
      </c>
      <c r="AH70" s="17"/>
      <c r="AI70" s="18"/>
      <c r="AJ70" s="18"/>
      <c r="AK70" s="18"/>
      <c r="AL70" s="18"/>
      <c r="AM70" s="18"/>
      <c r="AN70" s="18"/>
      <c r="AO70" s="18"/>
    </row>
    <row r="71">
      <c r="A71" s="4" t="s">
        <v>690</v>
      </c>
      <c r="B71" s="156" t="s">
        <v>691</v>
      </c>
      <c r="C71" s="159"/>
      <c r="D71" s="14"/>
      <c r="E71" s="14"/>
      <c r="F71" s="14"/>
      <c r="G71" s="7" t="s">
        <v>700</v>
      </c>
      <c r="H71" s="9">
        <v>44562.0</v>
      </c>
      <c r="I71" s="156" t="s">
        <v>484</v>
      </c>
      <c r="J71" s="5" t="s">
        <v>377</v>
      </c>
      <c r="K71" s="157">
        <v>2.0</v>
      </c>
      <c r="L71" s="157">
        <v>2.0</v>
      </c>
      <c r="M71" s="10"/>
      <c r="N71" s="10"/>
      <c r="O71" s="14"/>
      <c r="P71" s="14"/>
      <c r="Q71" s="14"/>
      <c r="R71" s="14"/>
      <c r="S71" s="14"/>
      <c r="T71" s="152" t="s">
        <v>43</v>
      </c>
      <c r="U71" s="14"/>
      <c r="V71" s="14"/>
      <c r="W71" s="14"/>
      <c r="X71" s="152" t="s">
        <v>43</v>
      </c>
      <c r="Y71" s="168"/>
      <c r="Z71" s="14"/>
      <c r="AA71" s="14"/>
      <c r="AB71" s="14"/>
      <c r="AC71" s="14"/>
      <c r="AD71" s="14"/>
      <c r="AE71" s="14"/>
      <c r="AF71" s="152" t="s">
        <v>45</v>
      </c>
      <c r="AG71" s="5" t="s">
        <v>638</v>
      </c>
      <c r="AH71" s="17"/>
      <c r="AI71" s="18"/>
      <c r="AJ71" s="18"/>
      <c r="AK71" s="18"/>
      <c r="AL71" s="18"/>
      <c r="AM71" s="18"/>
      <c r="AN71" s="18"/>
      <c r="AO71" s="18"/>
    </row>
    <row r="7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169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9"/>
      <c r="AJ72" s="29"/>
      <c r="AK72" s="29"/>
      <c r="AL72" s="29"/>
      <c r="AM72" s="29"/>
      <c r="AN72" s="29"/>
      <c r="AO72" s="29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</row>
    <row r="1029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</row>
    <row r="1030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</row>
    <row r="103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</row>
    <row r="103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</row>
    <row r="1033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</row>
    <row r="1034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</row>
    <row r="1035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</row>
    <row r="1036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</row>
    <row r="1037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</row>
    <row r="1038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</row>
    <row r="1039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</row>
    <row r="1040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</row>
    <row r="104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</row>
    <row r="104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</row>
    <row r="1043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</row>
    <row r="1044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</row>
    <row r="1045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</row>
    <row r="1046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</row>
    <row r="1047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</row>
    <row r="1048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</row>
    <row r="1049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</row>
    <row r="1050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</row>
    <row r="105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</row>
    <row r="105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</row>
    <row r="1053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</row>
    <row r="1054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</row>
    <row r="1055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</row>
    <row r="1056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</row>
    <row r="1057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</row>
    <row r="1058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</row>
    <row r="1059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</row>
    <row r="1060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</row>
    <row r="106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</row>
    <row r="106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</row>
    <row r="1063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</row>
    <row r="1064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</row>
    <row r="1065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</row>
    <row r="1066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</row>
    <row r="1067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</row>
    <row r="1068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</row>
    <row r="1069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</row>
  </sheetData>
  <dataValidations>
    <dataValidation type="list" allowBlank="1" sqref="I2:I71">
      <formula1>"Black Diamond,DMM,Wild Country,Salewa,Camp"</formula1>
    </dataValidation>
    <dataValidation type="list" allowBlank="1" sqref="T2:T71 X2:X71">
      <formula1>"Schatting,Factuur,Geen"</formula1>
    </dataValidation>
    <dataValidation type="list" allowBlank="1" sqref="J2:J71">
      <formula1>"Grijs,Geel,Rood,Geen,Paars,Blauw,Groen,Wit,Zwart,Roze,Bruin"</formula1>
    </dataValidation>
    <dataValidation type="list" allowBlank="1" sqref="AF2:AF71">
      <formula1>"Matcom,KMU Kluis,Pnyx"</formula1>
    </dataValidation>
    <dataValidation type="list" allowBlank="1" sqref="B2:B71">
      <formula1>"Hex,Nuttenfrutter,Nut,Tricam"</formula1>
    </dataValidation>
    <dataValidation type="list" allowBlank="1" sqref="AG2:AG71">
      <formula1>"Afgeschreven,Herinventarisatie nodig"</formula1>
    </dataValidation>
  </dataValidations>
  <drawing r:id="rId1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70" t="s">
        <v>0</v>
      </c>
      <c r="B1" s="70" t="s">
        <v>1</v>
      </c>
      <c r="C1" s="70" t="s">
        <v>2</v>
      </c>
      <c r="D1" s="70" t="s">
        <v>3</v>
      </c>
      <c r="E1" s="70" t="s">
        <v>9</v>
      </c>
      <c r="F1" s="70" t="s">
        <v>10</v>
      </c>
      <c r="G1" s="70" t="s">
        <v>11</v>
      </c>
      <c r="H1" s="70" t="s">
        <v>13</v>
      </c>
      <c r="I1" s="72" t="s">
        <v>14</v>
      </c>
      <c r="J1" s="72" t="s">
        <v>15</v>
      </c>
      <c r="K1" s="72" t="s">
        <v>16</v>
      </c>
      <c r="L1" s="72" t="s">
        <v>17</v>
      </c>
      <c r="M1" s="72" t="s">
        <v>18</v>
      </c>
      <c r="N1" s="70" t="s">
        <v>19</v>
      </c>
      <c r="O1" s="72" t="s">
        <v>325</v>
      </c>
      <c r="P1" s="72" t="s">
        <v>21</v>
      </c>
      <c r="Q1" s="70" t="s">
        <v>22</v>
      </c>
      <c r="R1" s="72" t="s">
        <v>23</v>
      </c>
      <c r="S1" s="70" t="s">
        <v>24</v>
      </c>
      <c r="T1" s="70" t="s">
        <v>33</v>
      </c>
      <c r="U1" s="70" t="s">
        <v>25</v>
      </c>
      <c r="V1" s="70" t="s">
        <v>26</v>
      </c>
      <c r="W1" s="70" t="s">
        <v>27</v>
      </c>
      <c r="X1" s="70" t="s">
        <v>28</v>
      </c>
      <c r="Y1" s="70" t="s">
        <v>29</v>
      </c>
      <c r="Z1" s="70" t="s">
        <v>30</v>
      </c>
      <c r="AA1" s="70" t="s">
        <v>35</v>
      </c>
      <c r="AB1" s="18"/>
      <c r="AC1" s="18"/>
      <c r="AD1" s="18"/>
      <c r="AE1" s="18"/>
      <c r="AF1" s="18"/>
      <c r="AG1" s="18"/>
      <c r="AH1" s="18"/>
    </row>
    <row r="2">
      <c r="A2" s="17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80"/>
      <c r="AB2" s="18"/>
      <c r="AC2" s="18"/>
      <c r="AD2" s="18"/>
      <c r="AE2" s="18"/>
      <c r="AF2" s="18"/>
      <c r="AG2" s="18"/>
      <c r="AH2" s="18"/>
    </row>
    <row r="3">
      <c r="A3" s="17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80"/>
      <c r="AB3" s="18"/>
      <c r="AC3" s="18"/>
      <c r="AD3" s="18"/>
      <c r="AE3" s="18"/>
      <c r="AF3" s="18"/>
      <c r="AG3" s="18"/>
      <c r="AH3" s="18"/>
    </row>
    <row r="4">
      <c r="A4" s="170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80"/>
      <c r="AB4" s="18"/>
      <c r="AC4" s="18"/>
      <c r="AD4" s="18"/>
      <c r="AE4" s="18"/>
      <c r="AF4" s="18"/>
      <c r="AG4" s="18"/>
      <c r="AH4" s="18"/>
    </row>
    <row r="5">
      <c r="A5" s="170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80"/>
      <c r="AB5" s="18"/>
      <c r="AC5" s="18"/>
      <c r="AD5" s="18"/>
      <c r="AE5" s="18"/>
      <c r="AF5" s="18"/>
      <c r="AG5" s="18"/>
      <c r="AH5" s="18"/>
    </row>
    <row r="6">
      <c r="A6" s="170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80"/>
      <c r="AB6" s="18"/>
      <c r="AC6" s="18"/>
      <c r="AD6" s="18"/>
      <c r="AE6" s="18"/>
      <c r="AF6" s="18"/>
      <c r="AG6" s="18"/>
      <c r="AH6" s="18"/>
    </row>
    <row r="7">
      <c r="A7" s="170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80"/>
      <c r="AB7" s="18"/>
      <c r="AC7" s="18"/>
      <c r="AD7" s="18"/>
      <c r="AE7" s="18"/>
      <c r="AF7" s="18"/>
      <c r="AG7" s="18"/>
      <c r="AH7" s="18"/>
    </row>
    <row r="8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18"/>
      <c r="AC8" s="18"/>
      <c r="AD8" s="18"/>
      <c r="AE8" s="18"/>
      <c r="AF8" s="18"/>
      <c r="AG8" s="18"/>
      <c r="AH8" s="18"/>
    </row>
    <row r="9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</row>
    <row r="10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</row>
    <row r="1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</row>
    <row r="12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</row>
    <row r="13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</row>
    <row r="14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</row>
    <row r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</row>
    <row r="1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</row>
    <row r="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</row>
    <row r="18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</row>
    <row r="19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</row>
    <row r="20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</row>
    <row r="2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</row>
    <row r="22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</row>
    <row r="23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</row>
    <row r="24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</row>
    <row r="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</row>
    <row r="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</row>
    <row r="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</row>
    <row r="28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</row>
    <row r="29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</row>
    <row r="30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</row>
    <row r="3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</row>
  </sheetData>
  <drawing r:id="rId1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8.75"/>
    <col customWidth="1" min="2" max="2" width="11.63"/>
    <col customWidth="1" min="3" max="3" width="10.75"/>
    <col customWidth="1" min="4" max="4" width="8.13"/>
    <col customWidth="1" min="5" max="5" width="16.38"/>
    <col customWidth="1" min="6" max="6" width="17.13"/>
    <col customWidth="1" min="7" max="7" width="9.38"/>
    <col customWidth="1" min="8" max="8" width="12.13"/>
    <col customWidth="1" min="9" max="9" width="14.5"/>
    <col customWidth="1" min="10" max="10" width="13.63"/>
    <col customWidth="1" min="11" max="11" width="8.38"/>
    <col customWidth="1" min="12" max="12" width="24.0"/>
    <col customWidth="1" min="13" max="13" width="18.5"/>
    <col customWidth="1" min="14" max="14" width="26.88"/>
    <col customWidth="1" min="15" max="15" width="22.75"/>
    <col customWidth="1" min="16" max="16" width="16.13"/>
    <col customWidth="1" min="17" max="18" width="34.38"/>
    <col customWidth="1" min="19" max="19" width="20.38"/>
    <col customWidth="1" min="20" max="20" width="18.5"/>
    <col customWidth="1" min="21" max="21" width="12.88"/>
    <col customWidth="1" min="22" max="22" width="15.5"/>
    <col customWidth="1" min="23" max="23" width="18.63"/>
    <col customWidth="1" min="24" max="24" width="16.25"/>
    <col customWidth="1" min="25" max="25" width="15.5"/>
    <col customWidth="1" min="26" max="26" width="21.38"/>
    <col customWidth="1" min="27" max="27" width="12.13"/>
    <col customWidth="1" min="28" max="28" width="23.13"/>
    <col customWidth="1" min="29" max="29" width="12.5"/>
  </cols>
  <sheetData>
    <row r="1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9</v>
      </c>
      <c r="F1" s="102" t="s">
        <v>10</v>
      </c>
      <c r="G1" s="102" t="s">
        <v>701</v>
      </c>
      <c r="H1" s="102" t="s">
        <v>702</v>
      </c>
      <c r="I1" s="102" t="s">
        <v>11</v>
      </c>
      <c r="J1" s="102" t="s">
        <v>13</v>
      </c>
      <c r="K1" s="33" t="s">
        <v>14</v>
      </c>
      <c r="L1" s="33" t="s">
        <v>15</v>
      </c>
      <c r="M1" s="33" t="s">
        <v>16</v>
      </c>
      <c r="N1" s="33" t="s">
        <v>17</v>
      </c>
      <c r="O1" s="33" t="s">
        <v>18</v>
      </c>
      <c r="P1" s="102" t="s">
        <v>19</v>
      </c>
      <c r="Q1" s="33" t="s">
        <v>325</v>
      </c>
      <c r="R1" s="72" t="s">
        <v>21</v>
      </c>
      <c r="S1" s="102" t="s">
        <v>22</v>
      </c>
      <c r="T1" s="33" t="s">
        <v>23</v>
      </c>
      <c r="U1" s="102" t="s">
        <v>24</v>
      </c>
      <c r="V1" s="102" t="s">
        <v>33</v>
      </c>
      <c r="W1" s="102" t="s">
        <v>25</v>
      </c>
      <c r="X1" s="102" t="s">
        <v>26</v>
      </c>
      <c r="Y1" s="102" t="s">
        <v>27</v>
      </c>
      <c r="Z1" s="102" t="s">
        <v>28</v>
      </c>
      <c r="AA1" s="102" t="s">
        <v>29</v>
      </c>
      <c r="AB1" s="102" t="s">
        <v>30</v>
      </c>
      <c r="AC1" s="102" t="s">
        <v>35</v>
      </c>
      <c r="AD1" s="106"/>
      <c r="AE1" s="106"/>
      <c r="AF1" s="106"/>
      <c r="AG1" s="106"/>
      <c r="AH1" s="106"/>
      <c r="AI1" s="106"/>
      <c r="AJ1" s="106"/>
    </row>
    <row r="2">
      <c r="A2" s="171" t="s">
        <v>703</v>
      </c>
      <c r="B2" s="53" t="s">
        <v>704</v>
      </c>
      <c r="C2" s="37">
        <v>1.0</v>
      </c>
      <c r="D2" s="37" t="s">
        <v>705</v>
      </c>
      <c r="E2" s="37">
        <v>2016.0</v>
      </c>
      <c r="F2" s="53" t="s">
        <v>326</v>
      </c>
      <c r="G2" s="37">
        <v>21.0</v>
      </c>
      <c r="H2" s="53" t="s">
        <v>706</v>
      </c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53" t="s">
        <v>45</v>
      </c>
      <c r="AB2" s="53" t="s">
        <v>638</v>
      </c>
      <c r="AC2" s="80"/>
      <c r="AD2" s="18"/>
      <c r="AE2" s="18"/>
      <c r="AF2" s="18"/>
      <c r="AG2" s="18"/>
      <c r="AH2" s="18"/>
      <c r="AI2" s="18"/>
      <c r="AJ2" s="18"/>
    </row>
    <row r="3">
      <c r="A3" s="172" t="s">
        <v>703</v>
      </c>
      <c r="B3" s="53" t="s">
        <v>704</v>
      </c>
      <c r="C3" s="37">
        <v>2.0</v>
      </c>
      <c r="D3" s="41" t="s">
        <v>707</v>
      </c>
      <c r="E3" s="37">
        <v>2016.0</v>
      </c>
      <c r="F3" s="53" t="s">
        <v>326</v>
      </c>
      <c r="G3" s="37">
        <v>21.0</v>
      </c>
      <c r="H3" s="53" t="s">
        <v>706</v>
      </c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53" t="s">
        <v>45</v>
      </c>
      <c r="AB3" s="53" t="s">
        <v>638</v>
      </c>
      <c r="AC3" s="80"/>
      <c r="AD3" s="18"/>
      <c r="AE3" s="18"/>
      <c r="AF3" s="18"/>
      <c r="AG3" s="18"/>
      <c r="AH3" s="18"/>
      <c r="AI3" s="18"/>
      <c r="AJ3" s="18"/>
    </row>
    <row r="4">
      <c r="A4" s="171" t="s">
        <v>703</v>
      </c>
      <c r="B4" s="53" t="s">
        <v>704</v>
      </c>
      <c r="C4" s="37">
        <v>3.0</v>
      </c>
      <c r="D4" s="41" t="s">
        <v>708</v>
      </c>
      <c r="E4" s="37">
        <v>2016.0</v>
      </c>
      <c r="F4" s="53" t="s">
        <v>326</v>
      </c>
      <c r="G4" s="37">
        <v>19.0</v>
      </c>
      <c r="H4" s="53" t="s">
        <v>706</v>
      </c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53" t="s">
        <v>45</v>
      </c>
      <c r="AB4" s="53" t="s">
        <v>638</v>
      </c>
      <c r="AC4" s="80"/>
      <c r="AD4" s="18"/>
      <c r="AE4" s="18"/>
      <c r="AF4" s="18"/>
      <c r="AG4" s="18"/>
      <c r="AH4" s="18"/>
      <c r="AI4" s="18"/>
      <c r="AJ4" s="18"/>
    </row>
    <row r="5">
      <c r="A5" s="172" t="s">
        <v>703</v>
      </c>
      <c r="B5" s="53" t="s">
        <v>704</v>
      </c>
      <c r="C5" s="37">
        <v>4.0</v>
      </c>
      <c r="D5" s="41" t="s">
        <v>709</v>
      </c>
      <c r="E5" s="37">
        <v>2016.0</v>
      </c>
      <c r="F5" s="53" t="s">
        <v>326</v>
      </c>
      <c r="G5" s="37">
        <v>19.0</v>
      </c>
      <c r="H5" s="53" t="s">
        <v>706</v>
      </c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53" t="s">
        <v>45</v>
      </c>
      <c r="AB5" s="53" t="s">
        <v>638</v>
      </c>
      <c r="AC5" s="80"/>
      <c r="AD5" s="18"/>
      <c r="AE5" s="18"/>
      <c r="AF5" s="18"/>
      <c r="AG5" s="18"/>
      <c r="AH5" s="18"/>
      <c r="AI5" s="18"/>
      <c r="AJ5" s="18"/>
    </row>
    <row r="6">
      <c r="A6" s="171" t="s">
        <v>703</v>
      </c>
      <c r="B6" s="53" t="s">
        <v>704</v>
      </c>
      <c r="C6" s="37">
        <v>5.0</v>
      </c>
      <c r="D6" s="41" t="s">
        <v>710</v>
      </c>
      <c r="E6" s="37">
        <v>2016.0</v>
      </c>
      <c r="F6" s="53" t="s">
        <v>326</v>
      </c>
      <c r="G6" s="37">
        <v>19.0</v>
      </c>
      <c r="H6" s="53" t="s">
        <v>706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53" t="s">
        <v>45</v>
      </c>
      <c r="AB6" s="53" t="s">
        <v>638</v>
      </c>
      <c r="AC6" s="80"/>
      <c r="AD6" s="18"/>
      <c r="AE6" s="18"/>
      <c r="AF6" s="18"/>
      <c r="AG6" s="18"/>
      <c r="AH6" s="18"/>
      <c r="AI6" s="18"/>
      <c r="AJ6" s="18"/>
    </row>
    <row r="7">
      <c r="A7" s="173" t="s">
        <v>703</v>
      </c>
      <c r="B7" s="53" t="s">
        <v>704</v>
      </c>
      <c r="C7" s="37">
        <v>6.0</v>
      </c>
      <c r="D7" s="41" t="s">
        <v>711</v>
      </c>
      <c r="E7" s="37">
        <v>2016.0</v>
      </c>
      <c r="F7" s="53" t="s">
        <v>326</v>
      </c>
      <c r="G7" s="37">
        <v>19.0</v>
      </c>
      <c r="H7" s="53" t="s">
        <v>706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53" t="s">
        <v>45</v>
      </c>
      <c r="AB7" s="53" t="s">
        <v>638</v>
      </c>
      <c r="AC7" s="80"/>
      <c r="AD7" s="18"/>
      <c r="AE7" s="18"/>
      <c r="AF7" s="18"/>
      <c r="AG7" s="18"/>
      <c r="AH7" s="18"/>
      <c r="AI7" s="18"/>
      <c r="AJ7" s="18"/>
    </row>
    <row r="8">
      <c r="A8" s="174" t="s">
        <v>703</v>
      </c>
      <c r="B8" s="53" t="s">
        <v>704</v>
      </c>
      <c r="C8" s="37">
        <v>7.0</v>
      </c>
      <c r="D8" s="41" t="s">
        <v>712</v>
      </c>
      <c r="E8" s="37">
        <v>2016.0</v>
      </c>
      <c r="F8" s="53" t="s">
        <v>326</v>
      </c>
      <c r="G8" s="37">
        <v>19.0</v>
      </c>
      <c r="H8" s="53" t="s">
        <v>706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53" t="s">
        <v>45</v>
      </c>
      <c r="AB8" s="53" t="s">
        <v>638</v>
      </c>
      <c r="AC8" s="80"/>
      <c r="AD8" s="18"/>
      <c r="AE8" s="18"/>
      <c r="AF8" s="18"/>
      <c r="AG8" s="18"/>
      <c r="AH8" s="18"/>
      <c r="AI8" s="18"/>
      <c r="AJ8" s="18"/>
    </row>
    <row r="9">
      <c r="A9" s="173" t="s">
        <v>703</v>
      </c>
      <c r="B9" s="53" t="s">
        <v>704</v>
      </c>
      <c r="C9" s="37">
        <v>8.0</v>
      </c>
      <c r="D9" s="41" t="s">
        <v>713</v>
      </c>
      <c r="E9" s="37">
        <v>2016.0</v>
      </c>
      <c r="F9" s="53" t="s">
        <v>326</v>
      </c>
      <c r="G9" s="37">
        <v>19.0</v>
      </c>
      <c r="H9" s="53" t="s">
        <v>706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53" t="s">
        <v>45</v>
      </c>
      <c r="AB9" s="53" t="s">
        <v>638</v>
      </c>
      <c r="AC9" s="80"/>
      <c r="AD9" s="18"/>
      <c r="AE9" s="18"/>
      <c r="AF9" s="18"/>
      <c r="AG9" s="18"/>
      <c r="AH9" s="18"/>
      <c r="AI9" s="18"/>
      <c r="AJ9" s="18"/>
    </row>
    <row r="10">
      <c r="A10" s="174" t="s">
        <v>703</v>
      </c>
      <c r="B10" s="53" t="s">
        <v>704</v>
      </c>
      <c r="C10" s="37">
        <v>9.0</v>
      </c>
      <c r="D10" s="41" t="s">
        <v>714</v>
      </c>
      <c r="E10" s="37">
        <v>2018.0</v>
      </c>
      <c r="F10" s="53" t="s">
        <v>326</v>
      </c>
      <c r="G10" s="37">
        <v>19.0</v>
      </c>
      <c r="H10" s="53" t="s">
        <v>706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53" t="s">
        <v>45</v>
      </c>
      <c r="AB10" s="53" t="s">
        <v>638</v>
      </c>
      <c r="AC10" s="80"/>
      <c r="AD10" s="18"/>
      <c r="AE10" s="18"/>
      <c r="AF10" s="18"/>
      <c r="AG10" s="18"/>
      <c r="AH10" s="18"/>
      <c r="AI10" s="18"/>
      <c r="AJ10" s="18"/>
    </row>
    <row r="11">
      <c r="A11" s="173" t="s">
        <v>703</v>
      </c>
      <c r="B11" s="53" t="s">
        <v>704</v>
      </c>
      <c r="C11" s="37">
        <v>10.0</v>
      </c>
      <c r="D11" s="41" t="s">
        <v>715</v>
      </c>
      <c r="E11" s="37">
        <v>2018.0</v>
      </c>
      <c r="F11" s="53" t="s">
        <v>326</v>
      </c>
      <c r="G11" s="37">
        <v>19.0</v>
      </c>
      <c r="H11" s="53" t="s">
        <v>706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53" t="s">
        <v>45</v>
      </c>
      <c r="AB11" s="53" t="s">
        <v>638</v>
      </c>
      <c r="AC11" s="80"/>
      <c r="AD11" s="18"/>
      <c r="AE11" s="18"/>
      <c r="AF11" s="18"/>
      <c r="AG11" s="18"/>
      <c r="AH11" s="18"/>
      <c r="AI11" s="18"/>
      <c r="AJ11" s="18"/>
    </row>
    <row r="12">
      <c r="A12" s="174" t="s">
        <v>703</v>
      </c>
      <c r="B12" s="53" t="s">
        <v>704</v>
      </c>
      <c r="C12" s="37">
        <v>11.0</v>
      </c>
      <c r="D12" s="41" t="s">
        <v>716</v>
      </c>
      <c r="E12" s="37">
        <v>2018.0</v>
      </c>
      <c r="F12" s="53" t="s">
        <v>326</v>
      </c>
      <c r="G12" s="37">
        <v>19.0</v>
      </c>
      <c r="H12" s="53" t="s">
        <v>706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53" t="s">
        <v>45</v>
      </c>
      <c r="AB12" s="53" t="s">
        <v>638</v>
      </c>
      <c r="AC12" s="80"/>
      <c r="AD12" s="18"/>
      <c r="AE12" s="18"/>
      <c r="AF12" s="18"/>
      <c r="AG12" s="18"/>
      <c r="AH12" s="18"/>
      <c r="AI12" s="18"/>
      <c r="AJ12" s="18"/>
    </row>
    <row r="13">
      <c r="A13" s="173" t="s">
        <v>703</v>
      </c>
      <c r="B13" s="53" t="s">
        <v>704</v>
      </c>
      <c r="C13" s="37">
        <v>12.0</v>
      </c>
      <c r="D13" s="41" t="s">
        <v>717</v>
      </c>
      <c r="E13" s="37">
        <v>2018.0</v>
      </c>
      <c r="F13" s="53" t="s">
        <v>326</v>
      </c>
      <c r="G13" s="37">
        <v>19.0</v>
      </c>
      <c r="H13" s="53" t="s">
        <v>706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53" t="s">
        <v>45</v>
      </c>
      <c r="AB13" s="53" t="s">
        <v>638</v>
      </c>
      <c r="AC13" s="80"/>
      <c r="AD13" s="18"/>
      <c r="AE13" s="18"/>
      <c r="AF13" s="18"/>
      <c r="AG13" s="18"/>
      <c r="AH13" s="18"/>
      <c r="AI13" s="18"/>
      <c r="AJ13" s="18"/>
    </row>
    <row r="14">
      <c r="A14" s="174" t="s">
        <v>703</v>
      </c>
      <c r="B14" s="53" t="s">
        <v>704</v>
      </c>
      <c r="C14" s="37">
        <v>13.0</v>
      </c>
      <c r="D14" s="41" t="s">
        <v>718</v>
      </c>
      <c r="E14" s="37">
        <v>2020.0</v>
      </c>
      <c r="F14" s="53" t="s">
        <v>326</v>
      </c>
      <c r="G14" s="37">
        <v>19.0</v>
      </c>
      <c r="H14" s="53" t="s">
        <v>706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53" t="s">
        <v>45</v>
      </c>
      <c r="AB14" s="53" t="s">
        <v>638</v>
      </c>
      <c r="AC14" s="80"/>
      <c r="AD14" s="18"/>
      <c r="AE14" s="18"/>
      <c r="AF14" s="18"/>
      <c r="AG14" s="18"/>
      <c r="AH14" s="18"/>
      <c r="AI14" s="18"/>
      <c r="AJ14" s="18"/>
    </row>
    <row r="15">
      <c r="A15" s="173" t="s">
        <v>703</v>
      </c>
      <c r="B15" s="53" t="s">
        <v>704</v>
      </c>
      <c r="C15" s="37">
        <v>14.0</v>
      </c>
      <c r="D15" s="41" t="s">
        <v>719</v>
      </c>
      <c r="E15" s="37">
        <v>2020.0</v>
      </c>
      <c r="F15" s="53" t="s">
        <v>326</v>
      </c>
      <c r="G15" s="37">
        <v>19.0</v>
      </c>
      <c r="H15" s="53" t="s">
        <v>706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53" t="s">
        <v>45</v>
      </c>
      <c r="AB15" s="53" t="s">
        <v>638</v>
      </c>
      <c r="AC15" s="80"/>
      <c r="AD15" s="18"/>
      <c r="AE15" s="18"/>
      <c r="AF15" s="18"/>
      <c r="AG15" s="18"/>
      <c r="AH15" s="18"/>
      <c r="AI15" s="18"/>
      <c r="AJ15" s="18"/>
    </row>
    <row r="16">
      <c r="A16" s="174" t="s">
        <v>703</v>
      </c>
      <c r="B16" s="53" t="s">
        <v>704</v>
      </c>
      <c r="C16" s="37">
        <v>15.0</v>
      </c>
      <c r="D16" s="41" t="s">
        <v>720</v>
      </c>
      <c r="E16" s="37">
        <v>2020.0</v>
      </c>
      <c r="F16" s="53" t="s">
        <v>326</v>
      </c>
      <c r="G16" s="37">
        <v>19.0</v>
      </c>
      <c r="H16" s="53" t="s">
        <v>706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53" t="s">
        <v>45</v>
      </c>
      <c r="AB16" s="53" t="s">
        <v>638</v>
      </c>
      <c r="AC16" s="80"/>
      <c r="AD16" s="18"/>
      <c r="AE16" s="18"/>
      <c r="AF16" s="18"/>
      <c r="AG16" s="18"/>
      <c r="AH16" s="18"/>
      <c r="AI16" s="18"/>
      <c r="AJ16" s="18"/>
    </row>
    <row r="17">
      <c r="A17" s="173" t="s">
        <v>703</v>
      </c>
      <c r="B17" s="53" t="s">
        <v>704</v>
      </c>
      <c r="C17" s="37">
        <v>16.0</v>
      </c>
      <c r="D17" s="41" t="s">
        <v>721</v>
      </c>
      <c r="E17" s="37">
        <v>2020.0</v>
      </c>
      <c r="F17" s="53" t="s">
        <v>326</v>
      </c>
      <c r="G17" s="37">
        <v>19.0</v>
      </c>
      <c r="H17" s="53" t="s">
        <v>706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53" t="s">
        <v>45</v>
      </c>
      <c r="AB17" s="53" t="s">
        <v>638</v>
      </c>
      <c r="AC17" s="80"/>
      <c r="AD17" s="18"/>
      <c r="AE17" s="18"/>
      <c r="AF17" s="18"/>
      <c r="AG17" s="18"/>
      <c r="AH17" s="18"/>
      <c r="AI17" s="18"/>
      <c r="AJ17" s="18"/>
    </row>
    <row r="18">
      <c r="A18" s="174" t="s">
        <v>703</v>
      </c>
      <c r="B18" s="53" t="s">
        <v>704</v>
      </c>
      <c r="C18" s="37">
        <v>17.0</v>
      </c>
      <c r="D18" s="41" t="s">
        <v>722</v>
      </c>
      <c r="E18" s="37">
        <v>2020.0</v>
      </c>
      <c r="F18" s="53" t="s">
        <v>326</v>
      </c>
      <c r="G18" s="37">
        <v>19.0</v>
      </c>
      <c r="H18" s="53" t="s">
        <v>706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53" t="s">
        <v>45</v>
      </c>
      <c r="AB18" s="53" t="s">
        <v>638</v>
      </c>
      <c r="AC18" s="80"/>
      <c r="AD18" s="18"/>
      <c r="AE18" s="18"/>
      <c r="AF18" s="18"/>
      <c r="AG18" s="18"/>
      <c r="AH18" s="18"/>
      <c r="AI18" s="18"/>
      <c r="AJ18" s="18"/>
    </row>
    <row r="19">
      <c r="A19" s="173" t="s">
        <v>703</v>
      </c>
      <c r="B19" s="53" t="s">
        <v>704</v>
      </c>
      <c r="C19" s="37">
        <v>18.0</v>
      </c>
      <c r="D19" s="41" t="s">
        <v>723</v>
      </c>
      <c r="E19" s="37">
        <v>2020.0</v>
      </c>
      <c r="F19" s="53" t="s">
        <v>326</v>
      </c>
      <c r="G19" s="37">
        <v>19.0</v>
      </c>
      <c r="H19" s="53" t="s">
        <v>706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53" t="s">
        <v>45</v>
      </c>
      <c r="AB19" s="53" t="s">
        <v>638</v>
      </c>
      <c r="AC19" s="80"/>
      <c r="AD19" s="18"/>
      <c r="AE19" s="18"/>
      <c r="AF19" s="18"/>
      <c r="AG19" s="18"/>
      <c r="AH19" s="18"/>
      <c r="AI19" s="18"/>
      <c r="AJ19" s="18"/>
    </row>
    <row r="20">
      <c r="A20" s="174" t="s">
        <v>703</v>
      </c>
      <c r="B20" s="53" t="s">
        <v>704</v>
      </c>
      <c r="C20" s="37">
        <v>19.0</v>
      </c>
      <c r="D20" s="41" t="s">
        <v>724</v>
      </c>
      <c r="E20" s="37">
        <v>2020.0</v>
      </c>
      <c r="F20" s="53" t="s">
        <v>326</v>
      </c>
      <c r="G20" s="37">
        <v>19.0</v>
      </c>
      <c r="H20" s="53" t="s">
        <v>706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53" t="s">
        <v>45</v>
      </c>
      <c r="AB20" s="53" t="s">
        <v>638</v>
      </c>
      <c r="AC20" s="80"/>
      <c r="AD20" s="18"/>
      <c r="AE20" s="18"/>
      <c r="AF20" s="18"/>
      <c r="AG20" s="18"/>
      <c r="AH20" s="18"/>
      <c r="AI20" s="18"/>
      <c r="AJ20" s="18"/>
    </row>
    <row r="21">
      <c r="A21" s="173" t="s">
        <v>703</v>
      </c>
      <c r="B21" s="53" t="s">
        <v>704</v>
      </c>
      <c r="C21" s="37">
        <v>20.0</v>
      </c>
      <c r="D21" s="41" t="s">
        <v>725</v>
      </c>
      <c r="E21" s="37">
        <v>2020.0</v>
      </c>
      <c r="F21" s="53" t="s">
        <v>326</v>
      </c>
      <c r="G21" s="37">
        <v>19.0</v>
      </c>
      <c r="H21" s="53" t="s">
        <v>706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53" t="s">
        <v>45</v>
      </c>
      <c r="AB21" s="53" t="s">
        <v>638</v>
      </c>
      <c r="AC21" s="80"/>
      <c r="AD21" s="18"/>
      <c r="AE21" s="18"/>
      <c r="AF21" s="18"/>
      <c r="AG21" s="18"/>
      <c r="AH21" s="18"/>
      <c r="AI21" s="18"/>
      <c r="AJ21" s="18"/>
    </row>
    <row r="22">
      <c r="A22" s="171" t="s">
        <v>703</v>
      </c>
      <c r="B22" s="53" t="s">
        <v>704</v>
      </c>
      <c r="C22" s="37">
        <v>21.0</v>
      </c>
      <c r="D22" s="41" t="s">
        <v>726</v>
      </c>
      <c r="E22" s="37">
        <v>2020.0</v>
      </c>
      <c r="F22" s="53" t="s">
        <v>326</v>
      </c>
      <c r="G22" s="37">
        <v>19.0</v>
      </c>
      <c r="H22" s="53" t="s">
        <v>706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53" t="s">
        <v>45</v>
      </c>
      <c r="AB22" s="53" t="s">
        <v>638</v>
      </c>
      <c r="AC22" s="80"/>
      <c r="AD22" s="18"/>
      <c r="AE22" s="18"/>
      <c r="AF22" s="18"/>
      <c r="AG22" s="18"/>
      <c r="AH22" s="18"/>
      <c r="AI22" s="18"/>
      <c r="AJ22" s="18"/>
    </row>
    <row r="23">
      <c r="A23" s="172" t="s">
        <v>703</v>
      </c>
      <c r="B23" s="53" t="s">
        <v>704</v>
      </c>
      <c r="C23" s="37">
        <v>22.0</v>
      </c>
      <c r="D23" s="41" t="s">
        <v>727</v>
      </c>
      <c r="E23" s="37">
        <v>2020.0</v>
      </c>
      <c r="F23" s="53" t="s">
        <v>326</v>
      </c>
      <c r="G23" s="37">
        <v>19.0</v>
      </c>
      <c r="H23" s="53" t="s">
        <v>706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53" t="s">
        <v>45</v>
      </c>
      <c r="AB23" s="53" t="s">
        <v>638</v>
      </c>
      <c r="AC23" s="80"/>
      <c r="AD23" s="18"/>
      <c r="AE23" s="18"/>
      <c r="AF23" s="18"/>
      <c r="AG23" s="18"/>
      <c r="AH23" s="18"/>
      <c r="AI23" s="18"/>
      <c r="AJ23" s="18"/>
    </row>
    <row r="24">
      <c r="A24" s="171" t="s">
        <v>728</v>
      </c>
      <c r="B24" s="53" t="s">
        <v>704</v>
      </c>
      <c r="C24" s="37">
        <v>23.0</v>
      </c>
      <c r="D24" s="41" t="s">
        <v>729</v>
      </c>
      <c r="E24" s="37">
        <v>2022.0</v>
      </c>
      <c r="F24" s="53" t="s">
        <v>92</v>
      </c>
      <c r="G24" s="37">
        <v>17.0</v>
      </c>
      <c r="H24" s="53" t="s">
        <v>730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53" t="s">
        <v>45</v>
      </c>
      <c r="AB24" s="53" t="s">
        <v>638</v>
      </c>
      <c r="AC24" s="80"/>
      <c r="AD24" s="18"/>
      <c r="AE24" s="18"/>
      <c r="AF24" s="18"/>
      <c r="AG24" s="18"/>
      <c r="AH24" s="18"/>
      <c r="AI24" s="18"/>
      <c r="AJ24" s="18"/>
    </row>
    <row r="25">
      <c r="A25" s="172" t="s">
        <v>728</v>
      </c>
      <c r="B25" s="53" t="s">
        <v>704</v>
      </c>
      <c r="C25" s="37">
        <v>24.0</v>
      </c>
      <c r="D25" s="41" t="s">
        <v>731</v>
      </c>
      <c r="E25" s="37">
        <v>2022.0</v>
      </c>
      <c r="F25" s="53" t="s">
        <v>92</v>
      </c>
      <c r="G25" s="37">
        <v>17.0</v>
      </c>
      <c r="H25" s="53" t="s">
        <v>730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53" t="s">
        <v>45</v>
      </c>
      <c r="AB25" s="53" t="s">
        <v>638</v>
      </c>
      <c r="AC25" s="80"/>
      <c r="AD25" s="18"/>
      <c r="AE25" s="18"/>
      <c r="AF25" s="18"/>
      <c r="AG25" s="18"/>
      <c r="AH25" s="18"/>
      <c r="AI25" s="18"/>
      <c r="AJ25" s="18"/>
    </row>
    <row r="26">
      <c r="A26" s="94" t="s">
        <v>728</v>
      </c>
      <c r="B26" s="53" t="s">
        <v>704</v>
      </c>
      <c r="C26" s="37">
        <v>25.0</v>
      </c>
      <c r="D26" s="41" t="s">
        <v>732</v>
      </c>
      <c r="E26" s="37">
        <v>2022.0</v>
      </c>
      <c r="F26" s="53" t="s">
        <v>92</v>
      </c>
      <c r="G26" s="37">
        <v>17.0</v>
      </c>
      <c r="H26" s="53" t="s">
        <v>730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53" t="s">
        <v>45</v>
      </c>
      <c r="AB26" s="53" t="s">
        <v>638</v>
      </c>
      <c r="AC26" s="80"/>
      <c r="AD26" s="18"/>
      <c r="AE26" s="18"/>
      <c r="AF26" s="18"/>
      <c r="AG26" s="18"/>
      <c r="AH26" s="18"/>
      <c r="AI26" s="18"/>
      <c r="AJ26" s="18"/>
    </row>
    <row r="27">
      <c r="A27" s="94" t="s">
        <v>728</v>
      </c>
      <c r="B27" s="53" t="s">
        <v>704</v>
      </c>
      <c r="C27" s="37">
        <v>26.0</v>
      </c>
      <c r="D27" s="41" t="s">
        <v>733</v>
      </c>
      <c r="E27" s="37">
        <v>2022.0</v>
      </c>
      <c r="F27" s="53" t="s">
        <v>92</v>
      </c>
      <c r="G27" s="37">
        <v>17.0</v>
      </c>
      <c r="H27" s="53" t="s">
        <v>730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53" t="s">
        <v>45</v>
      </c>
      <c r="AB27" s="53" t="s">
        <v>638</v>
      </c>
      <c r="AC27" s="80"/>
      <c r="AD27" s="18"/>
      <c r="AE27" s="18"/>
      <c r="AF27" s="18"/>
      <c r="AG27" s="18"/>
      <c r="AH27" s="18"/>
      <c r="AI27" s="18"/>
      <c r="AJ27" s="18"/>
    </row>
    <row r="28">
      <c r="A28" s="94" t="s">
        <v>728</v>
      </c>
      <c r="B28" s="53" t="s">
        <v>704</v>
      </c>
      <c r="C28" s="37">
        <v>27.0</v>
      </c>
      <c r="D28" s="41" t="s">
        <v>734</v>
      </c>
      <c r="E28" s="37">
        <v>2022.0</v>
      </c>
      <c r="F28" s="53" t="s">
        <v>92</v>
      </c>
      <c r="G28" s="37">
        <v>17.0</v>
      </c>
      <c r="H28" s="53" t="s">
        <v>730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53" t="s">
        <v>45</v>
      </c>
      <c r="AB28" s="53" t="s">
        <v>638</v>
      </c>
      <c r="AC28" s="80"/>
      <c r="AD28" s="18"/>
      <c r="AE28" s="18"/>
      <c r="AF28" s="18"/>
      <c r="AG28" s="18"/>
      <c r="AH28" s="18"/>
      <c r="AI28" s="18"/>
      <c r="AJ28" s="18"/>
    </row>
    <row r="29">
      <c r="A29" s="94" t="s">
        <v>728</v>
      </c>
      <c r="B29" s="53" t="s">
        <v>704</v>
      </c>
      <c r="C29" s="37">
        <v>28.0</v>
      </c>
      <c r="D29" s="41" t="s">
        <v>735</v>
      </c>
      <c r="E29" s="37">
        <v>2022.0</v>
      </c>
      <c r="F29" s="53" t="s">
        <v>92</v>
      </c>
      <c r="G29" s="37">
        <v>17.0</v>
      </c>
      <c r="H29" s="53" t="s">
        <v>730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53" t="s">
        <v>45</v>
      </c>
      <c r="AB29" s="53" t="s">
        <v>638</v>
      </c>
      <c r="AC29" s="80"/>
      <c r="AD29" s="18"/>
      <c r="AE29" s="18"/>
      <c r="AF29" s="18"/>
      <c r="AG29" s="18"/>
      <c r="AH29" s="18"/>
      <c r="AI29" s="18"/>
      <c r="AJ29" s="18"/>
    </row>
    <row r="30">
      <c r="A30" s="94" t="s">
        <v>728</v>
      </c>
      <c r="B30" s="53" t="s">
        <v>704</v>
      </c>
      <c r="C30" s="37">
        <v>29.0</v>
      </c>
      <c r="D30" s="41" t="s">
        <v>736</v>
      </c>
      <c r="E30" s="37">
        <v>2022.0</v>
      </c>
      <c r="F30" s="53" t="s">
        <v>92</v>
      </c>
      <c r="G30" s="37">
        <v>17.0</v>
      </c>
      <c r="H30" s="53" t="s">
        <v>730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53" t="s">
        <v>45</v>
      </c>
      <c r="AB30" s="53" t="s">
        <v>638</v>
      </c>
      <c r="AC30" s="80"/>
      <c r="AD30" s="18"/>
      <c r="AE30" s="18"/>
      <c r="AF30" s="18"/>
      <c r="AG30" s="18"/>
      <c r="AH30" s="18"/>
      <c r="AI30" s="18"/>
      <c r="AJ30" s="18"/>
    </row>
    <row r="3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29"/>
      <c r="AE31" s="29"/>
      <c r="AF31" s="29"/>
      <c r="AG31" s="29"/>
      <c r="AH31" s="29"/>
      <c r="AI31" s="29"/>
      <c r="AJ31" s="29"/>
    </row>
    <row r="3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</row>
    <row r="3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</row>
    <row r="34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</row>
    <row r="3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</row>
    <row r="3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</row>
    <row r="3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</row>
    <row r="38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</row>
    <row r="39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</row>
    <row r="40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</row>
    <row r="4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</row>
    <row r="4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</row>
    <row r="5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</row>
    <row r="5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</row>
    <row r="5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</row>
    <row r="5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</row>
    <row r="5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</row>
    <row r="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</row>
    <row r="58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</row>
    <row r="59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</row>
    <row r="60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</row>
    <row r="6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</row>
    <row r="6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</row>
    <row r="6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</row>
    <row r="6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</row>
    <row r="6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</row>
    <row r="6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</row>
    <row r="6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</row>
    <row r="68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</row>
    <row r="69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</row>
    <row r="70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</row>
    <row r="7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</row>
    <row r="7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</row>
    <row r="7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</row>
    <row r="7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</row>
    <row r="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</row>
    <row r="7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</row>
    <row r="7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</row>
    <row r="78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</row>
    <row r="79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</row>
    <row r="80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</row>
    <row r="8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</row>
    <row r="8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</row>
    <row r="8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</row>
    <row r="8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</row>
    <row r="8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</row>
    <row r="8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</row>
    <row r="8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</row>
    <row r="88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</row>
    <row r="89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</row>
    <row r="90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</row>
    <row r="9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</row>
    <row r="9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</row>
    <row r="9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</row>
    <row r="94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</row>
    <row r="9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</row>
    <row r="9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</row>
    <row r="9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</row>
    <row r="98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</row>
    <row r="99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</row>
    <row r="100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</row>
    <row r="10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</row>
    <row r="10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</row>
    <row r="10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</row>
    <row r="10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</row>
    <row r="10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</row>
    <row r="109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</row>
    <row r="110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</row>
    <row r="11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</row>
    <row r="11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</row>
    <row r="11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</row>
    <row r="1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</row>
    <row r="1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</row>
    <row r="11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</row>
    <row r="11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</row>
    <row r="118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</row>
    <row r="119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</row>
    <row r="120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</row>
    <row r="12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</row>
    <row r="12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</row>
    <row r="12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</row>
    <row r="12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</row>
    <row r="1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</row>
    <row r="1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</row>
    <row r="12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</row>
    <row r="128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</row>
    <row r="129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</row>
    <row r="130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</row>
    <row r="13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</row>
    <row r="13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</row>
    <row r="13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</row>
    <row r="134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</row>
    <row r="1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</row>
    <row r="13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</row>
    <row r="139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</row>
    <row r="14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</row>
    <row r="14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</row>
    <row r="148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</row>
    <row r="149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</row>
    <row r="150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</row>
    <row r="15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</row>
    <row r="15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</row>
    <row r="15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</row>
    <row r="154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</row>
    <row r="15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</row>
    <row r="15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</row>
    <row r="1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</row>
    <row r="158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</row>
    <row r="159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</row>
    <row r="16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</row>
    <row r="164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</row>
    <row r="16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</row>
    <row r="16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</row>
    <row r="16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</row>
    <row r="168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</row>
    <row r="169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</row>
    <row r="170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</row>
    <row r="17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</row>
    <row r="17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</row>
    <row r="17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</row>
    <row r="174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</row>
    <row r="1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</row>
    <row r="17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</row>
    <row r="17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</row>
    <row r="178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</row>
    <row r="179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</row>
    <row r="180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</row>
    <row r="18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</row>
    <row r="18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</row>
    <row r="18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</row>
    <row r="184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</row>
    <row r="18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</row>
    <row r="18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</row>
    <row r="18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</row>
    <row r="188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</row>
    <row r="189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</row>
    <row r="190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</row>
    <row r="19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</row>
    <row r="19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</row>
    <row r="19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</row>
    <row r="194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</row>
    <row r="19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</row>
    <row r="19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</row>
    <row r="19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</row>
    <row r="198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</row>
    <row r="199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</row>
    <row r="200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</row>
    <row r="20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</row>
    <row r="20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</row>
    <row r="20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</row>
    <row r="204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</row>
    <row r="20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</row>
    <row r="20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</row>
    <row r="20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</row>
    <row r="208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</row>
    <row r="209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</row>
    <row r="210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</row>
    <row r="21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</row>
    <row r="21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</row>
    <row r="21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</row>
    <row r="21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</row>
    <row r="218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</row>
    <row r="219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</row>
    <row r="220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</row>
    <row r="22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</row>
    <row r="22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</row>
    <row r="223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</row>
    <row r="224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</row>
    <row r="2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</row>
    <row r="2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</row>
    <row r="22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</row>
    <row r="228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</row>
    <row r="229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</row>
    <row r="230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</row>
    <row r="23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</row>
    <row r="23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</row>
    <row r="233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</row>
    <row r="234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</row>
    <row r="2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</row>
    <row r="23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</row>
    <row r="23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</row>
    <row r="238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</row>
    <row r="239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</row>
    <row r="240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</row>
    <row r="24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</row>
    <row r="24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</row>
    <row r="243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</row>
    <row r="244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</row>
    <row r="24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</row>
    <row r="24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</row>
    <row r="24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</row>
    <row r="248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</row>
    <row r="249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</row>
    <row r="250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</row>
    <row r="25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</row>
    <row r="25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</row>
    <row r="253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</row>
    <row r="254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</row>
    <row r="25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</row>
    <row r="25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</row>
    <row r="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</row>
    <row r="258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</row>
    <row r="259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</row>
    <row r="260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</row>
    <row r="26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</row>
    <row r="26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</row>
    <row r="263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</row>
    <row r="264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</row>
    <row r="26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</row>
    <row r="26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</row>
    <row r="26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</row>
    <row r="268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</row>
    <row r="269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</row>
    <row r="270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</row>
    <row r="27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</row>
    <row r="27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</row>
    <row r="273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</row>
    <row r="274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</row>
    <row r="2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</row>
    <row r="27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</row>
    <row r="27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</row>
    <row r="278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</row>
    <row r="279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</row>
    <row r="280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</row>
    <row r="28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</row>
    <row r="28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</row>
    <row r="283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</row>
    <row r="284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</row>
    <row r="28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</row>
    <row r="28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</row>
    <row r="28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</row>
    <row r="288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</row>
    <row r="289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</row>
    <row r="290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</row>
    <row r="29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</row>
    <row r="29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</row>
    <row r="293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</row>
    <row r="294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</row>
    <row r="29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</row>
    <row r="29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</row>
    <row r="29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</row>
    <row r="298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</row>
    <row r="299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</row>
    <row r="300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</row>
    <row r="30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</row>
    <row r="30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</row>
    <row r="303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</row>
    <row r="304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</row>
    <row r="30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</row>
    <row r="30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</row>
    <row r="30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</row>
    <row r="308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</row>
    <row r="309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</row>
    <row r="310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</row>
    <row r="31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</row>
    <row r="31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</row>
    <row r="313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</row>
    <row r="314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</row>
    <row r="31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</row>
    <row r="31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</row>
    <row r="31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</row>
    <row r="318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</row>
    <row r="319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</row>
    <row r="320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</row>
    <row r="32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</row>
    <row r="32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</row>
    <row r="323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</row>
    <row r="324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</row>
    <row r="3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</row>
    <row r="3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</row>
    <row r="32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</row>
    <row r="328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</row>
    <row r="329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</row>
    <row r="330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</row>
    <row r="33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</row>
    <row r="33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</row>
    <row r="333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</row>
    <row r="334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</row>
    <row r="3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</row>
    <row r="33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</row>
    <row r="33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</row>
    <row r="338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</row>
    <row r="339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</row>
    <row r="340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</row>
    <row r="34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</row>
    <row r="34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</row>
    <row r="343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</row>
    <row r="344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</row>
    <row r="34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</row>
    <row r="34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</row>
    <row r="34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</row>
    <row r="348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</row>
    <row r="349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</row>
    <row r="350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</row>
    <row r="35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</row>
    <row r="35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</row>
    <row r="353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</row>
    <row r="354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</row>
    <row r="35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</row>
    <row r="35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</row>
    <row r="3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</row>
    <row r="358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</row>
    <row r="359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</row>
    <row r="360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</row>
    <row r="36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</row>
    <row r="36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</row>
    <row r="363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</row>
    <row r="364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</row>
    <row r="36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</row>
    <row r="36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</row>
    <row r="36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</row>
    <row r="368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</row>
    <row r="369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</row>
    <row r="370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</row>
    <row r="37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</row>
    <row r="37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</row>
    <row r="373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</row>
    <row r="374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</row>
    <row r="3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</row>
    <row r="37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</row>
    <row r="377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</row>
    <row r="378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</row>
    <row r="379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</row>
    <row r="380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</row>
    <row r="3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</row>
    <row r="38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</row>
    <row r="383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</row>
    <row r="384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</row>
    <row r="38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</row>
    <row r="38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</row>
    <row r="387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</row>
    <row r="388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</row>
    <row r="389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</row>
    <row r="390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</row>
    <row r="39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</row>
    <row r="39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</row>
    <row r="393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</row>
    <row r="394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</row>
    <row r="39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</row>
    <row r="39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</row>
    <row r="397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</row>
    <row r="398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</row>
    <row r="399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</row>
    <row r="400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</row>
    <row r="40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</row>
    <row r="40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</row>
    <row r="403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</row>
    <row r="404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</row>
    <row r="40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</row>
    <row r="40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</row>
    <row r="407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</row>
    <row r="408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</row>
    <row r="409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</row>
    <row r="410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</row>
    <row r="41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</row>
    <row r="41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</row>
    <row r="413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</row>
    <row r="414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</row>
    <row r="41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</row>
    <row r="41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</row>
    <row r="417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</row>
    <row r="418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</row>
    <row r="419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</row>
    <row r="420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</row>
    <row r="42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</row>
    <row r="42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</row>
    <row r="423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</row>
    <row r="424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</row>
    <row r="4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</row>
    <row r="4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</row>
    <row r="427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</row>
    <row r="428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</row>
    <row r="429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</row>
    <row r="430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</row>
    <row r="43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</row>
    <row r="43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</row>
    <row r="433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</row>
    <row r="434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</row>
    <row r="4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</row>
    <row r="43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</row>
    <row r="437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</row>
    <row r="438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</row>
    <row r="439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</row>
    <row r="440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</row>
    <row r="44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</row>
    <row r="44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</row>
    <row r="443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</row>
    <row r="444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</row>
    <row r="44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</row>
    <row r="44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</row>
    <row r="447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</row>
    <row r="448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</row>
    <row r="449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</row>
    <row r="450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</row>
    <row r="45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</row>
    <row r="45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</row>
    <row r="453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</row>
    <row r="454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</row>
    <row r="45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</row>
    <row r="45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</row>
    <row r="457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</row>
    <row r="458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</row>
    <row r="459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</row>
    <row r="460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</row>
    <row r="46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</row>
    <row r="46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</row>
    <row r="463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</row>
    <row r="464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</row>
    <row r="46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</row>
    <row r="46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</row>
    <row r="467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</row>
    <row r="468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</row>
    <row r="469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</row>
    <row r="470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</row>
    <row r="47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</row>
    <row r="47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</row>
    <row r="473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</row>
    <row r="474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</row>
    <row r="4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</row>
    <row r="47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</row>
    <row r="477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</row>
    <row r="478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</row>
    <row r="479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</row>
    <row r="480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</row>
    <row r="4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</row>
    <row r="48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</row>
    <row r="483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</row>
    <row r="48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</row>
    <row r="48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</row>
    <row r="48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</row>
    <row r="487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</row>
    <row r="488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</row>
    <row r="489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</row>
    <row r="490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</row>
    <row r="49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</row>
    <row r="49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</row>
    <row r="49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</row>
    <row r="49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</row>
    <row r="49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</row>
    <row r="49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</row>
    <row r="497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</row>
    <row r="498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</row>
    <row r="499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</row>
    <row r="500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</row>
    <row r="50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</row>
    <row r="50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</row>
    <row r="50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</row>
    <row r="50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</row>
    <row r="50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</row>
    <row r="50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</row>
    <row r="507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</row>
    <row r="508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</row>
    <row r="509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</row>
    <row r="510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</row>
    <row r="51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</row>
    <row r="51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</row>
    <row r="51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</row>
    <row r="51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</row>
    <row r="51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</row>
    <row r="51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</row>
    <row r="517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</row>
    <row r="518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</row>
    <row r="519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</row>
    <row r="520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</row>
    <row r="52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</row>
    <row r="52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</row>
    <row r="52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</row>
    <row r="52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</row>
    <row r="5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</row>
    <row r="5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</row>
    <row r="527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</row>
    <row r="528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</row>
    <row r="529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</row>
    <row r="530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</row>
    <row r="53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</row>
    <row r="53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</row>
    <row r="53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</row>
    <row r="534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</row>
    <row r="5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</row>
    <row r="53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</row>
    <row r="537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</row>
    <row r="538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</row>
    <row r="539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</row>
    <row r="540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</row>
    <row r="54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</row>
    <row r="54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</row>
    <row r="54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</row>
    <row r="544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</row>
    <row r="54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</row>
    <row r="54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</row>
    <row r="547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</row>
    <row r="548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</row>
    <row r="549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</row>
    <row r="550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</row>
    <row r="55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</row>
    <row r="55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</row>
    <row r="55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</row>
    <row r="554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</row>
    <row r="55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</row>
    <row r="55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</row>
    <row r="557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</row>
    <row r="558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</row>
    <row r="559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</row>
    <row r="560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</row>
    <row r="56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</row>
    <row r="56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</row>
    <row r="56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</row>
    <row r="564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</row>
    <row r="56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</row>
    <row r="56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</row>
    <row r="567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</row>
    <row r="568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</row>
    <row r="569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</row>
    <row r="570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</row>
    <row r="57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</row>
    <row r="57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</row>
    <row r="57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</row>
    <row r="574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</row>
    <row r="5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</row>
    <row r="57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</row>
    <row r="577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</row>
    <row r="578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</row>
    <row r="579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</row>
    <row r="580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</row>
    <row r="5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</row>
    <row r="58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</row>
    <row r="58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</row>
    <row r="584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</row>
    <row r="58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</row>
    <row r="58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</row>
    <row r="587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</row>
    <row r="588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</row>
    <row r="589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</row>
    <row r="590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</row>
    <row r="59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</row>
    <row r="59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</row>
    <row r="59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</row>
    <row r="594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</row>
    <row r="59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</row>
    <row r="59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</row>
    <row r="597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</row>
    <row r="598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</row>
    <row r="599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</row>
    <row r="600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</row>
    <row r="60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</row>
    <row r="60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</row>
    <row r="60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</row>
    <row r="604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</row>
    <row r="60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</row>
    <row r="60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</row>
    <row r="607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</row>
    <row r="608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</row>
    <row r="609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</row>
    <row r="610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</row>
    <row r="61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</row>
    <row r="61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</row>
    <row r="61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</row>
    <row r="614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</row>
    <row r="61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</row>
    <row r="61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</row>
    <row r="617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</row>
    <row r="618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</row>
    <row r="619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</row>
    <row r="620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</row>
    <row r="62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</row>
    <row r="62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</row>
    <row r="62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</row>
    <row r="624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</row>
    <row r="6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</row>
    <row r="6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</row>
    <row r="627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</row>
    <row r="628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</row>
    <row r="629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</row>
    <row r="630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</row>
    <row r="63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</row>
    <row r="63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</row>
    <row r="63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</row>
    <row r="634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</row>
    <row r="6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</row>
    <row r="63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</row>
    <row r="637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</row>
    <row r="638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</row>
    <row r="639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</row>
    <row r="640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</row>
    <row r="64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</row>
    <row r="64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</row>
    <row r="64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</row>
    <row r="644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</row>
    <row r="64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</row>
    <row r="64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</row>
    <row r="647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</row>
    <row r="648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</row>
    <row r="649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</row>
    <row r="650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</row>
    <row r="65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</row>
    <row r="65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</row>
    <row r="65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</row>
    <row r="654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</row>
    <row r="65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</row>
    <row r="65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</row>
    <row r="657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</row>
    <row r="658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</row>
    <row r="659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</row>
    <row r="660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</row>
    <row r="66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</row>
    <row r="66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</row>
    <row r="66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</row>
    <row r="664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</row>
    <row r="66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</row>
    <row r="66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</row>
    <row r="667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</row>
    <row r="668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</row>
    <row r="669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</row>
    <row r="670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</row>
    <row r="67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</row>
    <row r="67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</row>
    <row r="67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</row>
    <row r="674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</row>
    <row r="6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</row>
    <row r="67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</row>
    <row r="677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</row>
    <row r="678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</row>
    <row r="679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</row>
    <row r="680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</row>
    <row r="6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</row>
    <row r="68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</row>
    <row r="68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</row>
    <row r="684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</row>
    <row r="68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</row>
    <row r="68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</row>
    <row r="687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</row>
    <row r="688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</row>
    <row r="689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</row>
    <row r="690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</row>
    <row r="69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</row>
    <row r="69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</row>
    <row r="69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</row>
    <row r="694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</row>
    <row r="69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</row>
    <row r="69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</row>
    <row r="697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</row>
    <row r="698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</row>
    <row r="699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</row>
    <row r="700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</row>
    <row r="70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</row>
    <row r="70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</row>
    <row r="70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</row>
    <row r="704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</row>
    <row r="70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</row>
    <row r="70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</row>
    <row r="707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</row>
    <row r="708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</row>
    <row r="709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</row>
    <row r="710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</row>
    <row r="71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</row>
    <row r="71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</row>
    <row r="71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</row>
    <row r="714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</row>
    <row r="71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</row>
    <row r="71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</row>
    <row r="717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</row>
    <row r="718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</row>
    <row r="719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</row>
    <row r="720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</row>
    <row r="72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</row>
    <row r="72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</row>
    <row r="72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</row>
    <row r="724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</row>
    <row r="7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</row>
    <row r="7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</row>
    <row r="727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</row>
    <row r="728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</row>
    <row r="729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</row>
    <row r="730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</row>
    <row r="73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</row>
    <row r="73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</row>
    <row r="73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</row>
    <row r="734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</row>
    <row r="7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</row>
    <row r="73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</row>
    <row r="737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</row>
    <row r="738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</row>
    <row r="739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</row>
    <row r="740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</row>
    <row r="74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</row>
    <row r="74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</row>
    <row r="74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</row>
    <row r="744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</row>
    <row r="74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</row>
    <row r="74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</row>
    <row r="747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</row>
    <row r="748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</row>
    <row r="749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</row>
    <row r="750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</row>
    <row r="75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</row>
    <row r="75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</row>
    <row r="75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</row>
    <row r="754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</row>
    <row r="75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</row>
    <row r="75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</row>
    <row r="757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</row>
    <row r="758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</row>
    <row r="759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</row>
    <row r="760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</row>
    <row r="76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</row>
    <row r="76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</row>
    <row r="76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</row>
    <row r="764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</row>
    <row r="76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</row>
    <row r="76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</row>
    <row r="767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</row>
    <row r="768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</row>
    <row r="769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</row>
    <row r="770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</row>
    <row r="77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</row>
    <row r="77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</row>
    <row r="77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</row>
    <row r="774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</row>
    <row r="7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</row>
    <row r="77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</row>
    <row r="777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</row>
    <row r="778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</row>
    <row r="779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</row>
    <row r="780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</row>
    <row r="7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</row>
    <row r="78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</row>
    <row r="78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</row>
    <row r="784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</row>
    <row r="78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</row>
    <row r="78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</row>
    <row r="787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</row>
    <row r="788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</row>
    <row r="789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</row>
    <row r="790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</row>
    <row r="79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</row>
    <row r="79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</row>
    <row r="79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</row>
    <row r="794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</row>
    <row r="79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</row>
    <row r="79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</row>
    <row r="797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</row>
    <row r="798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</row>
    <row r="799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</row>
    <row r="800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</row>
    <row r="80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</row>
    <row r="80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</row>
    <row r="80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</row>
    <row r="804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</row>
    <row r="80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</row>
    <row r="80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</row>
    <row r="807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</row>
    <row r="808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</row>
    <row r="809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</row>
    <row r="810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</row>
    <row r="81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</row>
    <row r="81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</row>
    <row r="81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</row>
    <row r="814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</row>
    <row r="81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</row>
    <row r="81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</row>
    <row r="817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</row>
    <row r="818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</row>
    <row r="819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</row>
    <row r="820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</row>
    <row r="82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</row>
    <row r="82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</row>
    <row r="82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</row>
    <row r="824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</row>
    <row r="8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</row>
    <row r="8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</row>
    <row r="827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</row>
    <row r="828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</row>
    <row r="829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</row>
    <row r="830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</row>
    <row r="83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</row>
    <row r="83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</row>
    <row r="83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</row>
    <row r="834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</row>
    <row r="8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</row>
    <row r="83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</row>
    <row r="837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</row>
    <row r="838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</row>
    <row r="839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</row>
    <row r="840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</row>
    <row r="84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</row>
    <row r="84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</row>
    <row r="84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</row>
    <row r="844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</row>
    <row r="84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</row>
    <row r="84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</row>
    <row r="847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</row>
    <row r="848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</row>
    <row r="849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</row>
    <row r="850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</row>
    <row r="85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</row>
    <row r="85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</row>
    <row r="85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</row>
    <row r="854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</row>
    <row r="85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</row>
    <row r="85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</row>
    <row r="857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</row>
    <row r="858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</row>
    <row r="859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</row>
    <row r="860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</row>
    <row r="86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</row>
    <row r="86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</row>
    <row r="86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</row>
    <row r="864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</row>
    <row r="86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</row>
    <row r="86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</row>
    <row r="867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</row>
    <row r="868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</row>
    <row r="869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</row>
    <row r="870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</row>
    <row r="87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</row>
    <row r="87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</row>
    <row r="87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</row>
    <row r="874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</row>
    <row r="8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</row>
    <row r="87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</row>
    <row r="877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</row>
    <row r="878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</row>
    <row r="879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</row>
    <row r="880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</row>
    <row r="8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</row>
    <row r="88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</row>
    <row r="88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</row>
    <row r="884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</row>
    <row r="88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</row>
    <row r="88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</row>
    <row r="887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</row>
    <row r="888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</row>
    <row r="889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</row>
    <row r="890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</row>
    <row r="89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</row>
    <row r="89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</row>
    <row r="89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</row>
    <row r="894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</row>
    <row r="89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</row>
    <row r="89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</row>
    <row r="897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</row>
    <row r="898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</row>
    <row r="899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</row>
    <row r="900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</row>
    <row r="90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</row>
    <row r="90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</row>
    <row r="90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</row>
    <row r="904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</row>
    <row r="90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</row>
    <row r="90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</row>
    <row r="907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</row>
    <row r="908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</row>
    <row r="909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</row>
    <row r="910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</row>
    <row r="91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</row>
    <row r="91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</row>
    <row r="91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</row>
    <row r="914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</row>
    <row r="91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</row>
    <row r="91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</row>
    <row r="917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</row>
    <row r="918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</row>
    <row r="919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</row>
    <row r="920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</row>
    <row r="92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</row>
    <row r="92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</row>
    <row r="92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</row>
    <row r="924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</row>
    <row r="9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</row>
    <row r="9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</row>
    <row r="927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</row>
    <row r="928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</row>
    <row r="929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</row>
    <row r="930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</row>
    <row r="93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</row>
    <row r="93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</row>
    <row r="93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</row>
    <row r="934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</row>
    <row r="9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</row>
    <row r="93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</row>
    <row r="937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</row>
    <row r="938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</row>
    <row r="939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</row>
    <row r="940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</row>
    <row r="94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</row>
    <row r="94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</row>
    <row r="94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</row>
    <row r="944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</row>
    <row r="94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</row>
    <row r="94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</row>
    <row r="947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</row>
    <row r="948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</row>
    <row r="949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</row>
    <row r="950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</row>
    <row r="95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</row>
    <row r="95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</row>
    <row r="95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</row>
    <row r="954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</row>
    <row r="95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</row>
    <row r="95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</row>
    <row r="957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</row>
    <row r="958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</row>
    <row r="959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</row>
    <row r="960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</row>
    <row r="96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</row>
    <row r="96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</row>
    <row r="96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</row>
    <row r="964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</row>
    <row r="96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</row>
    <row r="96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</row>
    <row r="967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</row>
    <row r="968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</row>
    <row r="969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</row>
    <row r="970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</row>
    <row r="97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</row>
    <row r="97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</row>
    <row r="97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</row>
    <row r="974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</row>
    <row r="9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</row>
    <row r="97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</row>
    <row r="977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</row>
    <row r="978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</row>
    <row r="979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</row>
    <row r="980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</row>
    <row r="9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</row>
    <row r="98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</row>
    <row r="98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</row>
    <row r="984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</row>
    <row r="98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</row>
    <row r="98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</row>
    <row r="987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</row>
    <row r="988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</row>
    <row r="989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</row>
    <row r="990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</row>
    <row r="99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</row>
    <row r="99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</row>
    <row r="99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</row>
    <row r="994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</row>
    <row r="99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</row>
    <row r="99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</row>
    <row r="997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</row>
    <row r="998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</row>
    <row r="999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</row>
    <row r="1000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</row>
    <row r="100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</row>
    <row r="100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</row>
    <row r="100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</row>
    <row r="1004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</row>
    <row r="1005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</row>
    <row r="1006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</row>
    <row r="1007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</row>
    <row r="1008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</row>
    <row r="1009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</row>
    <row r="1010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</row>
    <row r="101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</row>
    <row r="101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</row>
    <row r="101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</row>
    <row r="1014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</row>
    <row r="1015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</row>
    <row r="1016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</row>
    <row r="1017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</row>
    <row r="1018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</row>
    <row r="1019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</row>
    <row r="1020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</row>
    <row r="102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</row>
    <row r="102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</row>
    <row r="1023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</row>
    <row r="1024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</row>
    <row r="1025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</row>
    <row r="1026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</row>
    <row r="1027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</row>
    <row r="1028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</row>
  </sheetData>
  <dataValidations>
    <dataValidation type="list" allowBlank="1" sqref="B2:B30">
      <formula1>"IJsboor"</formula1>
    </dataValidation>
    <dataValidation type="list" allowBlank="1" sqref="AA2:AA30">
      <formula1>"Matcom"</formula1>
    </dataValidation>
    <dataValidation type="list" allowBlank="1" sqref="F2:F30">
      <formula1>"Black Diamond,Petzl"</formula1>
    </dataValidation>
    <dataValidation type="list" allowBlank="1" sqref="AB2:AB30">
      <formula1>"Herinventarisatie nodig"</formula1>
    </dataValidation>
    <dataValidation type="list" allowBlank="1" sqref="H2:H30">
      <formula1>"Zwengel,Klassiek"</formula1>
    </dataValidation>
  </dataValidations>
  <drawing r:id="rId1"/>
  <tableParts count="1">
    <tablePart r:id="rId3"/>
  </tableParts>
</worksheet>
</file>